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0" windowWidth="19200" windowHeight="11020" tabRatio="846" firstSheet="2" activeTab="2"/>
  </bookViews>
  <sheets>
    <sheet name="KA1 - Individ Support Nat Rates" sheetId="55" state="hidden" r:id="rId1"/>
    <sheet name="EC Rates Min-Max" sheetId="57" state="hidden" r:id="rId2"/>
    <sheet name="Calculator Call 2016" sheetId="58" r:id="rId3"/>
    <sheet name="codes" sheetId="59" state="hidden" r:id="rId4"/>
    <sheet name="TECHNICAL_LISTS" sheetId="3" state="hidden" r:id="rId5"/>
    <sheet name="Reference" sheetId="56" state="hidden" r:id="rId6"/>
  </sheets>
  <externalReferences>
    <externalReference r:id="rId7"/>
  </externalReferences>
  <definedNames>
    <definedName name="_xlnm.Print_Area" localSheetId="1">'EC Rates Min-Max'!$A$2:$AL$41</definedName>
    <definedName name="_xlnm.Print_Area" localSheetId="0">'KA1 - Individ Support Nat Rates'!$L$3:$AE$45</definedName>
    <definedName name="countries">Reference!$D$1:$D$34</definedName>
    <definedName name="Country">[1]Codes!$A$1:$A$33</definedName>
    <definedName name="Programma">[1]Codes!$B$1:$B$3</definedName>
  </definedNames>
  <calcPr calcId="145621"/>
</workbook>
</file>

<file path=xl/calcChain.xml><?xml version="1.0" encoding="utf-8"?>
<calcChain xmlns="http://schemas.openxmlformats.org/spreadsheetml/2006/main">
  <c r="T2" i="58" l="1"/>
  <c r="U9" i="58" l="1"/>
  <c r="M46" i="58" l="1"/>
  <c r="L46" i="58"/>
  <c r="K46" i="58"/>
  <c r="J46" i="58"/>
  <c r="I46" i="58"/>
  <c r="H46" i="58"/>
  <c r="G46" i="58"/>
  <c r="F46" i="58"/>
  <c r="E46" i="58"/>
  <c r="D46" i="58"/>
  <c r="M45" i="58"/>
  <c r="S45" i="58" s="1"/>
  <c r="L45" i="58"/>
  <c r="K45" i="58"/>
  <c r="J45" i="58"/>
  <c r="I45" i="58"/>
  <c r="H45" i="58"/>
  <c r="G45" i="58"/>
  <c r="F45" i="58"/>
  <c r="E45" i="58"/>
  <c r="D45" i="58"/>
  <c r="M44" i="58"/>
  <c r="S44" i="58" s="1"/>
  <c r="L44" i="58"/>
  <c r="R44" i="58" s="1"/>
  <c r="K44" i="58"/>
  <c r="J44" i="58"/>
  <c r="I44" i="58"/>
  <c r="H44" i="58"/>
  <c r="G44" i="58"/>
  <c r="F44" i="58"/>
  <c r="E44" i="58"/>
  <c r="D44" i="58"/>
  <c r="M43" i="58"/>
  <c r="S43" i="58" s="1"/>
  <c r="L43" i="58"/>
  <c r="K43" i="58"/>
  <c r="J43" i="58"/>
  <c r="I43" i="58"/>
  <c r="H43" i="58"/>
  <c r="G43" i="58"/>
  <c r="F43" i="58"/>
  <c r="E43" i="58"/>
  <c r="D43" i="58"/>
  <c r="M42" i="58"/>
  <c r="L42" i="58"/>
  <c r="R42" i="58" s="1"/>
  <c r="K42" i="58"/>
  <c r="J42" i="58"/>
  <c r="I42" i="58"/>
  <c r="H42" i="58"/>
  <c r="G42" i="58"/>
  <c r="F42" i="58"/>
  <c r="E42" i="58"/>
  <c r="D42" i="58"/>
  <c r="M41" i="58"/>
  <c r="S41" i="58" s="1"/>
  <c r="L41" i="58"/>
  <c r="K41" i="58"/>
  <c r="J41" i="58"/>
  <c r="I41" i="58"/>
  <c r="H41" i="58"/>
  <c r="G41" i="58"/>
  <c r="F41" i="58"/>
  <c r="E41" i="58"/>
  <c r="O41" i="58" s="1"/>
  <c r="AA41" i="58" s="1"/>
  <c r="D41" i="58"/>
  <c r="M40" i="58"/>
  <c r="L40" i="58"/>
  <c r="K40" i="58"/>
  <c r="J40" i="58"/>
  <c r="I40" i="58"/>
  <c r="H40" i="58"/>
  <c r="G40" i="58"/>
  <c r="F40" i="58"/>
  <c r="E40" i="58"/>
  <c r="O40" i="58" s="1"/>
  <c r="AA40" i="58" s="1"/>
  <c r="D40" i="58"/>
  <c r="M39" i="58"/>
  <c r="S39" i="58" s="1"/>
  <c r="L39" i="58"/>
  <c r="K39" i="58"/>
  <c r="J39" i="58"/>
  <c r="I39" i="58"/>
  <c r="H39" i="58"/>
  <c r="G39" i="58"/>
  <c r="F39" i="58"/>
  <c r="E39" i="58"/>
  <c r="O39" i="58" s="1"/>
  <c r="AA39" i="58" s="1"/>
  <c r="D39" i="58"/>
  <c r="M38" i="58"/>
  <c r="L38" i="58"/>
  <c r="K38" i="58"/>
  <c r="J38" i="58"/>
  <c r="I38" i="58"/>
  <c r="H38" i="58"/>
  <c r="G38" i="58"/>
  <c r="Q38" i="58" s="1"/>
  <c r="F38" i="58"/>
  <c r="E38" i="58"/>
  <c r="O38" i="58" s="1"/>
  <c r="AA38" i="58" s="1"/>
  <c r="D38" i="58"/>
  <c r="M37" i="58"/>
  <c r="S37" i="58" s="1"/>
  <c r="L37" i="58"/>
  <c r="K37" i="58"/>
  <c r="J37" i="58"/>
  <c r="I37" i="58"/>
  <c r="H37" i="58"/>
  <c r="G37" i="58"/>
  <c r="F37" i="58"/>
  <c r="E37" i="58"/>
  <c r="O37" i="58" s="1"/>
  <c r="AA37" i="58" s="1"/>
  <c r="D37" i="58"/>
  <c r="M36" i="58"/>
  <c r="S36" i="58" s="1"/>
  <c r="L36" i="58"/>
  <c r="R36" i="58" s="1"/>
  <c r="K36" i="58"/>
  <c r="J36" i="58"/>
  <c r="I36" i="58"/>
  <c r="H36" i="58"/>
  <c r="G36" i="58"/>
  <c r="F36" i="58"/>
  <c r="E36" i="58"/>
  <c r="O36" i="58" s="1"/>
  <c r="AA36" i="58" s="1"/>
  <c r="D36" i="58"/>
  <c r="M35" i="58"/>
  <c r="S35" i="58" s="1"/>
  <c r="L35" i="58"/>
  <c r="K35" i="58"/>
  <c r="J35" i="58"/>
  <c r="I35" i="58"/>
  <c r="H35" i="58"/>
  <c r="G35" i="58"/>
  <c r="F35" i="58"/>
  <c r="E35" i="58"/>
  <c r="O35" i="58" s="1"/>
  <c r="AA35" i="58" s="1"/>
  <c r="D35" i="58"/>
  <c r="M34" i="58"/>
  <c r="L34" i="58"/>
  <c r="R34" i="58" s="1"/>
  <c r="K34" i="58"/>
  <c r="J34" i="58"/>
  <c r="I34" i="58"/>
  <c r="H34" i="58"/>
  <c r="G34" i="58"/>
  <c r="F34" i="58"/>
  <c r="E34" i="58"/>
  <c r="O34" i="58" s="1"/>
  <c r="AA34" i="58" s="1"/>
  <c r="D34" i="58"/>
  <c r="M33" i="58"/>
  <c r="S33" i="58" s="1"/>
  <c r="L33" i="58"/>
  <c r="K33" i="58"/>
  <c r="J33" i="58"/>
  <c r="I33" i="58"/>
  <c r="H33" i="58"/>
  <c r="G33" i="58"/>
  <c r="F33" i="58"/>
  <c r="E33" i="58"/>
  <c r="O33" i="58" s="1"/>
  <c r="AA33" i="58" s="1"/>
  <c r="D33" i="58"/>
  <c r="M32" i="58"/>
  <c r="L32" i="58"/>
  <c r="K32" i="58"/>
  <c r="J32" i="58"/>
  <c r="I32" i="58"/>
  <c r="H32" i="58"/>
  <c r="G32" i="58"/>
  <c r="F32" i="58"/>
  <c r="E32" i="58"/>
  <c r="O32" i="58" s="1"/>
  <c r="AA32" i="58" s="1"/>
  <c r="D32" i="58"/>
  <c r="M31" i="58"/>
  <c r="S31" i="58" s="1"/>
  <c r="L31" i="58"/>
  <c r="K31" i="58"/>
  <c r="J31" i="58"/>
  <c r="I31" i="58"/>
  <c r="H31" i="58"/>
  <c r="G31" i="58"/>
  <c r="Q31" i="58" s="1"/>
  <c r="F31" i="58"/>
  <c r="E31" i="58"/>
  <c r="D31" i="58"/>
  <c r="M30" i="58"/>
  <c r="L30" i="58"/>
  <c r="K30" i="58"/>
  <c r="J30" i="58"/>
  <c r="I30" i="58"/>
  <c r="H30" i="58"/>
  <c r="G30" i="58"/>
  <c r="F30" i="58"/>
  <c r="E30" i="58"/>
  <c r="D30" i="58"/>
  <c r="M29" i="58"/>
  <c r="S29" i="58" s="1"/>
  <c r="L29" i="58"/>
  <c r="K29" i="58"/>
  <c r="J29" i="58"/>
  <c r="I29" i="58"/>
  <c r="H29" i="58"/>
  <c r="G29" i="58"/>
  <c r="Q29" i="58" s="1"/>
  <c r="F29" i="58"/>
  <c r="E29" i="58"/>
  <c r="D29" i="58"/>
  <c r="M28" i="58"/>
  <c r="S28" i="58" s="1"/>
  <c r="L28" i="58"/>
  <c r="R28" i="58" s="1"/>
  <c r="K28" i="58"/>
  <c r="J28" i="58"/>
  <c r="I28" i="58"/>
  <c r="H28" i="58"/>
  <c r="G28" i="58"/>
  <c r="F28" i="58"/>
  <c r="E28" i="58"/>
  <c r="D28" i="58"/>
  <c r="M27" i="58"/>
  <c r="S27" i="58" s="1"/>
  <c r="L27" i="58"/>
  <c r="K27" i="58"/>
  <c r="J27" i="58"/>
  <c r="I27" i="58"/>
  <c r="H27" i="58"/>
  <c r="G27" i="58"/>
  <c r="Q27" i="58" s="1"/>
  <c r="F27" i="58"/>
  <c r="E27" i="58"/>
  <c r="D27" i="58"/>
  <c r="M26" i="58"/>
  <c r="L26" i="58"/>
  <c r="R26" i="58" s="1"/>
  <c r="K26" i="58"/>
  <c r="J26" i="58"/>
  <c r="I26" i="58"/>
  <c r="H26" i="58"/>
  <c r="G26" i="58"/>
  <c r="F26" i="58"/>
  <c r="E26" i="58"/>
  <c r="D26" i="58"/>
  <c r="M25" i="58"/>
  <c r="S25" i="58" s="1"/>
  <c r="L25" i="58"/>
  <c r="K25" i="58"/>
  <c r="J25" i="58"/>
  <c r="I25" i="58"/>
  <c r="H25" i="58"/>
  <c r="G25" i="58"/>
  <c r="Q25" i="58" s="1"/>
  <c r="F25" i="58"/>
  <c r="E25" i="58"/>
  <c r="D25" i="58"/>
  <c r="M24" i="58"/>
  <c r="L24" i="58"/>
  <c r="R24" i="58" s="1"/>
  <c r="K24" i="58"/>
  <c r="J24" i="58"/>
  <c r="I24" i="58"/>
  <c r="H24" i="58"/>
  <c r="G24" i="58"/>
  <c r="F24" i="58"/>
  <c r="E24" i="58"/>
  <c r="D24" i="58"/>
  <c r="M23" i="58"/>
  <c r="S23" i="58" s="1"/>
  <c r="L23" i="58"/>
  <c r="K23" i="58"/>
  <c r="J23" i="58"/>
  <c r="I23" i="58"/>
  <c r="H23" i="58"/>
  <c r="G23" i="58"/>
  <c r="F23" i="58"/>
  <c r="E23" i="58"/>
  <c r="D23" i="58"/>
  <c r="M22" i="58"/>
  <c r="L22" i="58"/>
  <c r="R22" i="58" s="1"/>
  <c r="K22" i="58"/>
  <c r="J22" i="58"/>
  <c r="I22" i="58"/>
  <c r="H22" i="58"/>
  <c r="G22" i="58"/>
  <c r="F22" i="58"/>
  <c r="P22" i="58" s="1"/>
  <c r="E22" i="58"/>
  <c r="O22" i="58" s="1"/>
  <c r="AE22" i="58" s="1"/>
  <c r="D22" i="58"/>
  <c r="M21" i="58"/>
  <c r="S21" i="58" s="1"/>
  <c r="L21" i="58"/>
  <c r="R21" i="58" s="1"/>
  <c r="K21" i="58"/>
  <c r="J21" i="58"/>
  <c r="I21" i="58"/>
  <c r="H21" i="58"/>
  <c r="N21" i="58" s="1"/>
  <c r="AD21" i="58" s="1"/>
  <c r="G21" i="58"/>
  <c r="F21" i="58"/>
  <c r="E21" i="58"/>
  <c r="D21" i="58"/>
  <c r="M20" i="58"/>
  <c r="L20" i="58"/>
  <c r="R20" i="58" s="1"/>
  <c r="K20" i="58"/>
  <c r="J20" i="58"/>
  <c r="I20" i="58"/>
  <c r="H20" i="58"/>
  <c r="G20" i="58"/>
  <c r="F20" i="58"/>
  <c r="P20" i="58" s="1"/>
  <c r="E20" i="58"/>
  <c r="D20" i="58"/>
  <c r="M19" i="58"/>
  <c r="S19" i="58" s="1"/>
  <c r="L19" i="58"/>
  <c r="R19" i="58" s="1"/>
  <c r="K19" i="58"/>
  <c r="J19" i="58"/>
  <c r="I19" i="58"/>
  <c r="H19" i="58"/>
  <c r="N19" i="58" s="1"/>
  <c r="Z19" i="58" s="1"/>
  <c r="G19" i="58"/>
  <c r="Q19" i="58" s="1"/>
  <c r="F19" i="58"/>
  <c r="E19" i="58"/>
  <c r="D19" i="58"/>
  <c r="M18" i="58"/>
  <c r="L18" i="58"/>
  <c r="R18" i="58" s="1"/>
  <c r="K18" i="58"/>
  <c r="J18" i="58"/>
  <c r="P18" i="58" s="1"/>
  <c r="I18" i="58"/>
  <c r="H18" i="58"/>
  <c r="G18" i="58"/>
  <c r="F18" i="58"/>
  <c r="E18" i="58"/>
  <c r="D18" i="58"/>
  <c r="M17" i="58"/>
  <c r="S17" i="58" s="1"/>
  <c r="L17" i="58"/>
  <c r="R17" i="58" s="1"/>
  <c r="K17" i="58"/>
  <c r="J17" i="58"/>
  <c r="I17" i="58"/>
  <c r="H17" i="58"/>
  <c r="G17" i="58"/>
  <c r="Q17" i="58" s="1"/>
  <c r="F17" i="58"/>
  <c r="E17" i="58"/>
  <c r="O17" i="58" s="1"/>
  <c r="AC17" i="58" s="1"/>
  <c r="D17" i="58"/>
  <c r="M16" i="58"/>
  <c r="L16" i="58"/>
  <c r="R16" i="58" s="1"/>
  <c r="K16" i="58"/>
  <c r="J16" i="58"/>
  <c r="P16" i="58" s="1"/>
  <c r="I16" i="58"/>
  <c r="H16" i="58"/>
  <c r="G16" i="58"/>
  <c r="F16" i="58"/>
  <c r="E16" i="58"/>
  <c r="D16" i="58"/>
  <c r="M15" i="58"/>
  <c r="S15" i="58" s="1"/>
  <c r="L15" i="58"/>
  <c r="K15" i="58"/>
  <c r="J15" i="58"/>
  <c r="I15" i="58"/>
  <c r="H15" i="58"/>
  <c r="G15" i="58"/>
  <c r="Q15" i="58" s="1"/>
  <c r="F15" i="58"/>
  <c r="E15" i="58"/>
  <c r="O15" i="58" s="1"/>
  <c r="AE15" i="58" s="1"/>
  <c r="D15" i="58"/>
  <c r="N15" i="58" s="1"/>
  <c r="Z15" i="58" s="1"/>
  <c r="M14" i="58"/>
  <c r="S14" i="58" s="1"/>
  <c r="K14" i="58"/>
  <c r="G14" i="58"/>
  <c r="F14" i="58"/>
  <c r="Z12" i="58"/>
  <c r="AF12" i="58"/>
  <c r="AD12" i="58"/>
  <c r="AB12" i="58"/>
  <c r="R10" i="58"/>
  <c r="P10" i="58"/>
  <c r="N10" i="58"/>
  <c r="D14" i="58"/>
  <c r="S46" i="58"/>
  <c r="R46" i="58"/>
  <c r="Q46" i="58"/>
  <c r="P46" i="58"/>
  <c r="R45" i="58"/>
  <c r="Q45" i="58"/>
  <c r="P45" i="58"/>
  <c r="P44" i="58"/>
  <c r="R43" i="58"/>
  <c r="Q43" i="58"/>
  <c r="P43" i="58"/>
  <c r="S42" i="58"/>
  <c r="P42" i="58"/>
  <c r="R41" i="58"/>
  <c r="S40" i="58"/>
  <c r="R40" i="58"/>
  <c r="P40" i="58"/>
  <c r="R39" i="58"/>
  <c r="Q39" i="58"/>
  <c r="S38" i="58"/>
  <c r="R38" i="58"/>
  <c r="P38" i="58"/>
  <c r="R37" i="58"/>
  <c r="Q37" i="58"/>
  <c r="P37" i="58"/>
  <c r="P36" i="58"/>
  <c r="R35" i="58"/>
  <c r="Q35" i="58"/>
  <c r="P35" i="58"/>
  <c r="S34" i="58"/>
  <c r="P34" i="58"/>
  <c r="R33" i="58"/>
  <c r="S32" i="58"/>
  <c r="R32" i="58"/>
  <c r="P32" i="58"/>
  <c r="R31" i="58"/>
  <c r="S30" i="58"/>
  <c r="R30" i="58"/>
  <c r="Q30" i="58"/>
  <c r="P30" i="58"/>
  <c r="R29" i="58"/>
  <c r="P29" i="58"/>
  <c r="P28" i="58"/>
  <c r="R27" i="58"/>
  <c r="P27" i="58"/>
  <c r="S26" i="58"/>
  <c r="R25" i="58"/>
  <c r="S24" i="58"/>
  <c r="R23" i="58"/>
  <c r="S22" i="58"/>
  <c r="S20" i="58"/>
  <c r="S18" i="58"/>
  <c r="S16" i="58"/>
  <c r="R15" i="58"/>
  <c r="L14" i="58"/>
  <c r="R14" i="58" s="1"/>
  <c r="J14" i="58"/>
  <c r="O46" i="58"/>
  <c r="AA46" i="58" s="1"/>
  <c r="N46" i="58"/>
  <c r="AB46" i="58" s="1"/>
  <c r="O45" i="58"/>
  <c r="AA45" i="58" s="1"/>
  <c r="N45" i="58"/>
  <c r="AB45" i="58" s="1"/>
  <c r="O44" i="58"/>
  <c r="AA44" i="58" s="1"/>
  <c r="N44" i="58"/>
  <c r="AB44" i="58" s="1"/>
  <c r="O43" i="58"/>
  <c r="AA43" i="58" s="1"/>
  <c r="N43" i="58"/>
  <c r="Z43" i="58" s="1"/>
  <c r="O42" i="58"/>
  <c r="AA42" i="58" s="1"/>
  <c r="N42" i="58"/>
  <c r="AB42" i="58" s="1"/>
  <c r="N41" i="58"/>
  <c r="AB41" i="58" s="1"/>
  <c r="N40" i="58"/>
  <c r="AB40" i="58" s="1"/>
  <c r="N39" i="58"/>
  <c r="AD39" i="58" s="1"/>
  <c r="N38" i="58"/>
  <c r="AB38" i="58" s="1"/>
  <c r="N37" i="58"/>
  <c r="AB37" i="58" s="1"/>
  <c r="N36" i="58"/>
  <c r="AB36" i="58" s="1"/>
  <c r="N35" i="58"/>
  <c r="AF35" i="58" s="1"/>
  <c r="N34" i="58"/>
  <c r="AB34" i="58" s="1"/>
  <c r="N33" i="58"/>
  <c r="AB33" i="58" s="1"/>
  <c r="N32" i="58"/>
  <c r="AF32" i="58" s="1"/>
  <c r="N31" i="58"/>
  <c r="AD31" i="58" s="1"/>
  <c r="O30" i="58"/>
  <c r="AA30" i="58" s="1"/>
  <c r="N30" i="58"/>
  <c r="AB30" i="58" s="1"/>
  <c r="O29" i="58"/>
  <c r="AA29" i="58" s="1"/>
  <c r="N29" i="58"/>
  <c r="AB29" i="58" s="1"/>
  <c r="O28" i="58"/>
  <c r="AA28" i="58" s="1"/>
  <c r="N28" i="58"/>
  <c r="AF28" i="58" s="1"/>
  <c r="O27" i="58"/>
  <c r="AA27" i="58" s="1"/>
  <c r="N27" i="58"/>
  <c r="Z27" i="58" s="1"/>
  <c r="H14" i="58"/>
  <c r="I14" i="58"/>
  <c r="E14" i="58"/>
  <c r="AF29" i="58"/>
  <c r="AD29" i="58"/>
  <c r="AF33" i="58"/>
  <c r="AD42" i="58"/>
  <c r="AD46" i="58"/>
  <c r="O26" i="58"/>
  <c r="AA26" i="58" s="1"/>
  <c r="Q23" i="58"/>
  <c r="N22" i="58"/>
  <c r="Z22" i="58" s="1"/>
  <c r="N23" i="58"/>
  <c r="Z23" i="58" s="1"/>
  <c r="N25" i="58"/>
  <c r="Z25" i="58" s="1"/>
  <c r="P19" i="58"/>
  <c r="P23" i="58"/>
  <c r="P25" i="58"/>
  <c r="N24" i="58"/>
  <c r="Z24" i="58" s="1"/>
  <c r="P24" i="58"/>
  <c r="N17" i="58"/>
  <c r="Z17" i="58" s="1"/>
  <c r="N18" i="58"/>
  <c r="AD18" i="58" s="1"/>
  <c r="P17" i="58"/>
  <c r="O18" i="58"/>
  <c r="AC18" i="58" s="1"/>
  <c r="P26" i="58"/>
  <c r="AD24" i="58"/>
  <c r="C34" i="56"/>
  <c r="C33" i="56"/>
  <c r="C32" i="56"/>
  <c r="C31" i="56"/>
  <c r="C30" i="56"/>
  <c r="C29" i="56"/>
  <c r="C28" i="56"/>
  <c r="C27" i="56"/>
  <c r="C26" i="56"/>
  <c r="C25" i="56"/>
  <c r="C24" i="56"/>
  <c r="C23" i="56"/>
  <c r="C22" i="56"/>
  <c r="C21" i="56"/>
  <c r="C20" i="56"/>
  <c r="C19" i="56"/>
  <c r="C18" i="56"/>
  <c r="C17" i="56"/>
  <c r="C16" i="56"/>
  <c r="C15" i="56"/>
  <c r="C14" i="56"/>
  <c r="C13" i="56"/>
  <c r="C12" i="56"/>
  <c r="C11" i="56"/>
  <c r="C10" i="56"/>
  <c r="C9" i="56"/>
  <c r="C8" i="56"/>
  <c r="C7" i="56"/>
  <c r="C6" i="56"/>
  <c r="C5" i="56"/>
  <c r="C4" i="56"/>
  <c r="C3" i="56"/>
  <c r="C2" i="56"/>
  <c r="C1" i="56"/>
  <c r="AK41" i="57"/>
  <c r="K41" i="57"/>
  <c r="Q41" i="57" s="1"/>
  <c r="C41" i="57"/>
  <c r="AE41" i="57" s="1"/>
  <c r="AG41" i="57" s="1"/>
  <c r="AK40" i="57"/>
  <c r="K40" i="57"/>
  <c r="C40" i="57"/>
  <c r="AE40" i="57" s="1"/>
  <c r="AG40" i="57"/>
  <c r="AK39" i="57"/>
  <c r="K39" i="57"/>
  <c r="C39" i="57"/>
  <c r="AE39" i="57" s="1"/>
  <c r="AG39" i="57"/>
  <c r="AK38" i="57"/>
  <c r="K38" i="57"/>
  <c r="C38" i="57"/>
  <c r="AK37" i="57"/>
  <c r="K37" i="57"/>
  <c r="C37" i="57"/>
  <c r="B41" i="55" s="1"/>
  <c r="C41" i="55"/>
  <c r="E41" i="55" s="1"/>
  <c r="AK36" i="57"/>
  <c r="K36" i="57"/>
  <c r="L36" i="57"/>
  <c r="C36" i="57"/>
  <c r="AE36" i="57"/>
  <c r="AG36" i="57" s="1"/>
  <c r="AK35" i="57"/>
  <c r="K35" i="57"/>
  <c r="Q35" i="57"/>
  <c r="U35" i="57" s="1"/>
  <c r="C35" i="57"/>
  <c r="AE35" i="57"/>
  <c r="AG35" i="57" s="1"/>
  <c r="AK34" i="57"/>
  <c r="K34" i="57"/>
  <c r="L34" i="57"/>
  <c r="C34" i="57"/>
  <c r="D34" i="57"/>
  <c r="AK33" i="57"/>
  <c r="K33" i="57"/>
  <c r="Q33" i="57" s="1"/>
  <c r="C33" i="57"/>
  <c r="AK32" i="57"/>
  <c r="K32" i="57"/>
  <c r="L32" i="57" s="1"/>
  <c r="C32" i="57"/>
  <c r="AK31" i="57"/>
  <c r="K31" i="57"/>
  <c r="Q31" i="57"/>
  <c r="C31" i="57"/>
  <c r="AE31" i="57"/>
  <c r="AG31" i="57" s="1"/>
  <c r="AK30" i="57"/>
  <c r="K30" i="57"/>
  <c r="Q30" i="57"/>
  <c r="C30" i="57"/>
  <c r="AE30" i="57"/>
  <c r="AG30" i="57" s="1"/>
  <c r="AK29" i="57"/>
  <c r="K29" i="57"/>
  <c r="Q29" i="57"/>
  <c r="C29" i="57"/>
  <c r="AE29" i="57"/>
  <c r="AG29" i="57" s="1"/>
  <c r="AK28" i="57"/>
  <c r="K28" i="57"/>
  <c r="Q28" i="57"/>
  <c r="C28" i="57"/>
  <c r="AE28" i="57"/>
  <c r="AG28" i="57" s="1"/>
  <c r="AK27" i="57"/>
  <c r="K27" i="57"/>
  <c r="Q27" i="57"/>
  <c r="C27" i="57"/>
  <c r="AE27" i="57"/>
  <c r="AG27" i="57" s="1"/>
  <c r="AK26" i="57"/>
  <c r="K26" i="57"/>
  <c r="Q26" i="57"/>
  <c r="C26" i="57"/>
  <c r="AE26" i="57"/>
  <c r="AG26" i="57" s="1"/>
  <c r="AK25" i="57"/>
  <c r="K25" i="57"/>
  <c r="Q25" i="57"/>
  <c r="C25" i="57"/>
  <c r="AE25" i="57"/>
  <c r="AG25" i="57" s="1"/>
  <c r="AK24" i="57"/>
  <c r="K24" i="57"/>
  <c r="Q24" i="57"/>
  <c r="C24" i="57"/>
  <c r="AE24" i="57"/>
  <c r="AG24" i="57" s="1"/>
  <c r="AK23" i="57"/>
  <c r="K23" i="57"/>
  <c r="Q23" i="57"/>
  <c r="C23" i="57"/>
  <c r="AE23" i="57"/>
  <c r="AG23" i="57" s="1"/>
  <c r="AK22" i="57"/>
  <c r="K22" i="57"/>
  <c r="Q22" i="57"/>
  <c r="C22" i="57"/>
  <c r="AK21" i="57"/>
  <c r="K21" i="57"/>
  <c r="Q21" i="57"/>
  <c r="S21" i="57" s="1"/>
  <c r="C21" i="57"/>
  <c r="AE21" i="57"/>
  <c r="AG21" i="57" s="1"/>
  <c r="AK20" i="57"/>
  <c r="K20" i="57"/>
  <c r="L20" i="57"/>
  <c r="C20" i="57"/>
  <c r="D20" i="57"/>
  <c r="AK19" i="57"/>
  <c r="K19" i="57"/>
  <c r="C19" i="57"/>
  <c r="AE19" i="57" s="1"/>
  <c r="AG19" i="57"/>
  <c r="AK18" i="57"/>
  <c r="K18" i="57"/>
  <c r="C18" i="57"/>
  <c r="D18" i="57" s="1"/>
  <c r="AK17" i="57"/>
  <c r="K17" i="57"/>
  <c r="Q17" i="57"/>
  <c r="C17" i="57"/>
  <c r="AE17" i="57"/>
  <c r="AG17" i="57" s="1"/>
  <c r="AK16" i="57"/>
  <c r="K16" i="57"/>
  <c r="L16" i="57"/>
  <c r="C16" i="57"/>
  <c r="D16" i="57"/>
  <c r="AK15" i="57"/>
  <c r="K15" i="57"/>
  <c r="Q15" i="57" s="1"/>
  <c r="C15" i="57"/>
  <c r="AK14" i="57"/>
  <c r="K14" i="57"/>
  <c r="L14" i="57" s="1"/>
  <c r="C14" i="57"/>
  <c r="D14" i="57" s="1"/>
  <c r="AK13" i="57"/>
  <c r="K13" i="57"/>
  <c r="Q13" i="57"/>
  <c r="C13" i="57"/>
  <c r="AE13" i="57"/>
  <c r="AG13" i="57" s="1"/>
  <c r="AK12" i="57"/>
  <c r="K12" i="57"/>
  <c r="L12" i="57"/>
  <c r="C12" i="57"/>
  <c r="B16" i="55"/>
  <c r="C16" i="55" s="1"/>
  <c r="E16" i="55" s="1"/>
  <c r="AK11" i="57"/>
  <c r="K11" i="57"/>
  <c r="Q11" i="57" s="1"/>
  <c r="C11" i="57"/>
  <c r="AK10" i="57"/>
  <c r="K10" i="57"/>
  <c r="L10" i="57" s="1"/>
  <c r="C10" i="57"/>
  <c r="AK9" i="57"/>
  <c r="K9" i="57"/>
  <c r="Q9" i="57"/>
  <c r="S9" i="57" s="1"/>
  <c r="C9" i="57"/>
  <c r="AE9" i="57"/>
  <c r="AG9" i="57" s="1"/>
  <c r="AK8" i="57"/>
  <c r="K8" i="57"/>
  <c r="L8" i="57"/>
  <c r="C8" i="57"/>
  <c r="D8" i="57"/>
  <c r="N12" i="55" s="1"/>
  <c r="O12" i="55"/>
  <c r="F45" i="55"/>
  <c r="G45" i="55"/>
  <c r="K45" i="55" s="1"/>
  <c r="B44" i="55"/>
  <c r="R40" i="55"/>
  <c r="U40" i="55" s="1"/>
  <c r="B40" i="55"/>
  <c r="C40" i="55" s="1"/>
  <c r="E40" i="55"/>
  <c r="B39" i="55"/>
  <c r="C39" i="55"/>
  <c r="E39" i="55" s="1"/>
  <c r="R38" i="55"/>
  <c r="T38" i="55" s="1"/>
  <c r="N38" i="55"/>
  <c r="O38" i="55"/>
  <c r="F38" i="55"/>
  <c r="G38" i="55"/>
  <c r="I38" i="55" s="1"/>
  <c r="B38" i="55"/>
  <c r="C38" i="55"/>
  <c r="E38" i="55" s="1"/>
  <c r="B37" i="55"/>
  <c r="R36" i="55"/>
  <c r="T36" i="55" s="1"/>
  <c r="F36" i="55"/>
  <c r="G36" i="55"/>
  <c r="B35" i="55"/>
  <c r="F34" i="55"/>
  <c r="G34" i="55"/>
  <c r="K34" i="55" s="1"/>
  <c r="B34" i="55"/>
  <c r="C34" i="55"/>
  <c r="E34" i="55" s="1"/>
  <c r="B33" i="55"/>
  <c r="C33" i="55" s="1"/>
  <c r="E33" i="55" s="1"/>
  <c r="F32" i="55"/>
  <c r="G32" i="55"/>
  <c r="I32" i="55" s="1"/>
  <c r="B32" i="55"/>
  <c r="C32" i="55"/>
  <c r="E32" i="55" s="1"/>
  <c r="B31" i="55"/>
  <c r="F30" i="55"/>
  <c r="G30" i="55"/>
  <c r="I30" i="55" s="1"/>
  <c r="B30" i="55"/>
  <c r="C30" i="55"/>
  <c r="E30" i="55" s="1"/>
  <c r="B29" i="55"/>
  <c r="F28" i="55"/>
  <c r="G28" i="55"/>
  <c r="K28" i="55" s="1"/>
  <c r="B28" i="55"/>
  <c r="C28" i="55"/>
  <c r="E28" i="55" s="1"/>
  <c r="B27" i="55"/>
  <c r="F26" i="55"/>
  <c r="G26" i="55"/>
  <c r="I26" i="55" s="1"/>
  <c r="B26" i="55"/>
  <c r="D26" i="55"/>
  <c r="B25" i="55"/>
  <c r="C25" i="55"/>
  <c r="E25" i="55" s="1"/>
  <c r="R24" i="55"/>
  <c r="N24" i="55"/>
  <c r="O24" i="55" s="1"/>
  <c r="F24" i="55"/>
  <c r="B24" i="55"/>
  <c r="C24" i="55" s="1"/>
  <c r="E24" i="55"/>
  <c r="N22" i="55"/>
  <c r="P22" i="55"/>
  <c r="Q22" i="55" s="1"/>
  <c r="B22" i="55"/>
  <c r="F21" i="55"/>
  <c r="R20" i="55"/>
  <c r="U20" i="55" s="1"/>
  <c r="V20" i="55" s="1"/>
  <c r="N20" i="55"/>
  <c r="O20" i="55"/>
  <c r="F20" i="55"/>
  <c r="G20" i="55"/>
  <c r="B20" i="55"/>
  <c r="C20" i="55"/>
  <c r="E20" i="55" s="1"/>
  <c r="F19" i="55"/>
  <c r="R18" i="55"/>
  <c r="S18" i="55" s="1"/>
  <c r="N18" i="55"/>
  <c r="O18" i="55" s="1"/>
  <c r="F18" i="55"/>
  <c r="B18" i="55"/>
  <c r="F17" i="55"/>
  <c r="G17" i="55"/>
  <c r="B17" i="55"/>
  <c r="C17" i="55"/>
  <c r="E17" i="55" s="1"/>
  <c r="R16" i="55"/>
  <c r="F16" i="55"/>
  <c r="G16" i="55"/>
  <c r="I16" i="55" s="1"/>
  <c r="F15" i="55"/>
  <c r="G15" i="55"/>
  <c r="K15" i="55" s="1"/>
  <c r="R14" i="55"/>
  <c r="U14" i="55" s="1"/>
  <c r="V14" i="55" s="1"/>
  <c r="F14" i="55"/>
  <c r="F13" i="55"/>
  <c r="B13" i="55"/>
  <c r="R12" i="55"/>
  <c r="T12" i="55" s="1"/>
  <c r="F12" i="55"/>
  <c r="G12" i="55"/>
  <c r="I12" i="55" s="1"/>
  <c r="B12" i="55"/>
  <c r="C12" i="55"/>
  <c r="E12" i="55" s="1"/>
  <c r="B14" i="55"/>
  <c r="D17" i="55"/>
  <c r="H17" i="55"/>
  <c r="H18" i="55"/>
  <c r="H19" i="55"/>
  <c r="B21" i="55"/>
  <c r="C21" i="55"/>
  <c r="E21" i="55" s="1"/>
  <c r="B23" i="55"/>
  <c r="C23" i="55" s="1"/>
  <c r="E23" i="55" s="1"/>
  <c r="F25" i="55"/>
  <c r="J25" i="55"/>
  <c r="F27" i="55"/>
  <c r="G27" i="55"/>
  <c r="K27" i="55" s="1"/>
  <c r="F29" i="55"/>
  <c r="G29" i="55"/>
  <c r="F31" i="55"/>
  <c r="F33" i="55"/>
  <c r="F35" i="55"/>
  <c r="G35" i="55"/>
  <c r="I35" i="55" s="1"/>
  <c r="F37" i="55"/>
  <c r="G37" i="55"/>
  <c r="I37" i="55" s="1"/>
  <c r="F39" i="55"/>
  <c r="F40" i="55"/>
  <c r="B43" i="55"/>
  <c r="C43" i="55"/>
  <c r="E43" i="55" s="1"/>
  <c r="L15" i="57"/>
  <c r="L33" i="57"/>
  <c r="D35" i="57"/>
  <c r="L35" i="57"/>
  <c r="Q32" i="57"/>
  <c r="U32" i="57" s="1"/>
  <c r="D20" i="55"/>
  <c r="H20" i="55"/>
  <c r="D21" i="55"/>
  <c r="L9" i="57"/>
  <c r="D11" i="57"/>
  <c r="L11" i="57"/>
  <c r="N11" i="57"/>
  <c r="D13" i="57"/>
  <c r="L13" i="57"/>
  <c r="L17" i="57"/>
  <c r="L21" i="57"/>
  <c r="P21" i="57"/>
  <c r="L22" i="57"/>
  <c r="D24" i="57"/>
  <c r="H24" i="57" s="1"/>
  <c r="J24" i="57"/>
  <c r="L24" i="57"/>
  <c r="D26" i="57"/>
  <c r="L26" i="57"/>
  <c r="D28" i="57"/>
  <c r="H28" i="57" s="1"/>
  <c r="J28" i="57"/>
  <c r="L28" i="57"/>
  <c r="D30" i="57"/>
  <c r="L30" i="57"/>
  <c r="E32" i="57"/>
  <c r="M32" i="57"/>
  <c r="D38" i="57"/>
  <c r="D40" i="57"/>
  <c r="P12" i="55"/>
  <c r="Q12" i="55"/>
  <c r="P38" i="55"/>
  <c r="Q38" i="55"/>
  <c r="D12" i="55"/>
  <c r="H12" i="55"/>
  <c r="H13" i="55"/>
  <c r="H15" i="55"/>
  <c r="D16" i="55"/>
  <c r="H16" i="55"/>
  <c r="U16" i="55"/>
  <c r="V16" i="55" s="1"/>
  <c r="U18" i="55"/>
  <c r="V18" i="55" s="1"/>
  <c r="K26" i="55"/>
  <c r="K12" i="55"/>
  <c r="J12" i="55"/>
  <c r="I15" i="55"/>
  <c r="J15" i="55"/>
  <c r="K16" i="55"/>
  <c r="J16" i="55"/>
  <c r="J17" i="55"/>
  <c r="P18" i="55"/>
  <c r="Q18" i="55" s="1"/>
  <c r="J20" i="55"/>
  <c r="P20" i="55"/>
  <c r="Q20" i="55"/>
  <c r="J21" i="55"/>
  <c r="D24" i="55"/>
  <c r="P24" i="55"/>
  <c r="Q24" i="55" s="1"/>
  <c r="D25" i="55"/>
  <c r="H25" i="55"/>
  <c r="H26" i="55"/>
  <c r="J26" i="55"/>
  <c r="J27" i="55"/>
  <c r="O22" i="55"/>
  <c r="C26" i="55"/>
  <c r="E26" i="55" s="1"/>
  <c r="H27" i="55"/>
  <c r="D28" i="55"/>
  <c r="H28" i="55"/>
  <c r="H29" i="55"/>
  <c r="D30" i="55"/>
  <c r="H30" i="55"/>
  <c r="D32" i="55"/>
  <c r="H32" i="55"/>
  <c r="D33" i="55"/>
  <c r="D34" i="55"/>
  <c r="H34" i="55"/>
  <c r="H35" i="55"/>
  <c r="H36" i="55"/>
  <c r="H37" i="55"/>
  <c r="D38" i="55"/>
  <c r="H38" i="55"/>
  <c r="D39" i="55"/>
  <c r="D40" i="55"/>
  <c r="D41" i="55"/>
  <c r="AF8" i="57"/>
  <c r="AB8" i="57"/>
  <c r="AD8" i="57"/>
  <c r="X8" i="57"/>
  <c r="H8" i="57"/>
  <c r="J8" i="57" s="1"/>
  <c r="F8" i="57"/>
  <c r="AJ8" i="57"/>
  <c r="AL8" i="57"/>
  <c r="D1" i="57"/>
  <c r="U9" i="57"/>
  <c r="R10" i="57"/>
  <c r="P10" i="57"/>
  <c r="N10" i="57"/>
  <c r="U11" i="57"/>
  <c r="S11" i="57"/>
  <c r="I27" i="55"/>
  <c r="I28" i="55"/>
  <c r="J28" i="55"/>
  <c r="J29" i="55"/>
  <c r="K30" i="55"/>
  <c r="J30" i="55"/>
  <c r="K32" i="55"/>
  <c r="J32" i="55"/>
  <c r="J33" i="55"/>
  <c r="I34" i="55"/>
  <c r="J34" i="55"/>
  <c r="K35" i="55"/>
  <c r="J35" i="55"/>
  <c r="J36" i="55"/>
  <c r="K37" i="55"/>
  <c r="J37" i="55"/>
  <c r="K38" i="55"/>
  <c r="J38" i="55"/>
  <c r="I45" i="55"/>
  <c r="R8" i="57"/>
  <c r="P8" i="57"/>
  <c r="N8" i="57"/>
  <c r="L1" i="57"/>
  <c r="D43" i="55"/>
  <c r="H45" i="55"/>
  <c r="J45" i="55"/>
  <c r="E8" i="57"/>
  <c r="G8" i="57"/>
  <c r="I8" i="57"/>
  <c r="M8" i="57"/>
  <c r="O8" i="57"/>
  <c r="Q8" i="57"/>
  <c r="W8" i="57"/>
  <c r="AA8" i="57"/>
  <c r="AC8" i="57"/>
  <c r="AE8" i="57"/>
  <c r="D9" i="57"/>
  <c r="E10" i="57"/>
  <c r="M10" i="57"/>
  <c r="O10" i="57"/>
  <c r="Q10" i="57"/>
  <c r="W10" i="57"/>
  <c r="Y10" i="57" s="1"/>
  <c r="AA10" i="57"/>
  <c r="AC10" i="57" s="1"/>
  <c r="AE10" i="57"/>
  <c r="AG10" i="57" s="1"/>
  <c r="F11" i="57"/>
  <c r="P11" i="57"/>
  <c r="D12" i="57"/>
  <c r="AE12" i="57"/>
  <c r="AG12" i="57"/>
  <c r="AA12" i="57"/>
  <c r="AC12" i="57"/>
  <c r="W12" i="57"/>
  <c r="Y12" i="57"/>
  <c r="G12" i="57"/>
  <c r="I12" i="57"/>
  <c r="P12" i="57"/>
  <c r="U13" i="57"/>
  <c r="S13" i="57"/>
  <c r="R14" i="57"/>
  <c r="P14" i="57"/>
  <c r="N14" i="57"/>
  <c r="AF16" i="57"/>
  <c r="AB16" i="57"/>
  <c r="AD16" i="57" s="1"/>
  <c r="X16" i="57"/>
  <c r="X20" i="55" s="1"/>
  <c r="Y20" i="55" s="1"/>
  <c r="H16" i="57"/>
  <c r="J16" i="57"/>
  <c r="F16" i="57"/>
  <c r="AJ16" i="57"/>
  <c r="AL16" i="57" s="1"/>
  <c r="AF20" i="57"/>
  <c r="AB20" i="57"/>
  <c r="AD20" i="57" s="1"/>
  <c r="X20" i="57"/>
  <c r="H20" i="57"/>
  <c r="J20" i="57"/>
  <c r="F20" i="57"/>
  <c r="AJ20" i="57"/>
  <c r="AL20" i="57" s="1"/>
  <c r="U21" i="57"/>
  <c r="E9" i="57"/>
  <c r="G9" i="57"/>
  <c r="I9" i="57" s="1"/>
  <c r="M9" i="57"/>
  <c r="O9" i="57"/>
  <c r="W9" i="57"/>
  <c r="Y9" i="57" s="1"/>
  <c r="AA9" i="57"/>
  <c r="AC9" i="57" s="1"/>
  <c r="M11" i="57"/>
  <c r="O11" i="57"/>
  <c r="E12" i="57"/>
  <c r="AF14" i="57"/>
  <c r="AB18" i="55" s="1"/>
  <c r="AC18" i="55" s="1"/>
  <c r="AB14" i="57"/>
  <c r="AD14" i="57"/>
  <c r="X14" i="57"/>
  <c r="H14" i="57"/>
  <c r="J14" i="57" s="1"/>
  <c r="F14" i="57"/>
  <c r="AJ14" i="57"/>
  <c r="AL14" i="57"/>
  <c r="U15" i="57"/>
  <c r="S15" i="57"/>
  <c r="R16" i="57"/>
  <c r="P16" i="57"/>
  <c r="N16" i="57"/>
  <c r="AF18" i="57"/>
  <c r="AB22" i="55" s="1"/>
  <c r="AD22" i="55" s="1"/>
  <c r="AB18" i="57"/>
  <c r="AD18" i="57"/>
  <c r="X18" i="57"/>
  <c r="H18" i="57"/>
  <c r="J18" i="57" s="1"/>
  <c r="F18" i="57"/>
  <c r="AJ18" i="57"/>
  <c r="AL18" i="57"/>
  <c r="R20" i="57"/>
  <c r="P20" i="57"/>
  <c r="N20" i="57"/>
  <c r="M12" i="57"/>
  <c r="O12" i="57"/>
  <c r="Q12" i="57"/>
  <c r="S12" i="57" s="1"/>
  <c r="F13" i="57"/>
  <c r="H13" i="57"/>
  <c r="J13" i="57" s="1"/>
  <c r="P13" i="57"/>
  <c r="X13" i="57"/>
  <c r="AB13" i="57"/>
  <c r="AD13" i="57" s="1"/>
  <c r="AF13" i="57"/>
  <c r="AB17" i="55" s="1"/>
  <c r="AC17" i="55" s="1"/>
  <c r="E14" i="57"/>
  <c r="G14" i="57"/>
  <c r="I14" i="57" s="1"/>
  <c r="M14" i="57"/>
  <c r="O14" i="57"/>
  <c r="Q14" i="57"/>
  <c r="S14" i="57" s="1"/>
  <c r="W14" i="57"/>
  <c r="Y14" i="57"/>
  <c r="AA14" i="57"/>
  <c r="AC14" i="57"/>
  <c r="AE14" i="57"/>
  <c r="AG14" i="57"/>
  <c r="P15" i="57"/>
  <c r="E16" i="57"/>
  <c r="G16" i="57"/>
  <c r="I16" i="57" s="1"/>
  <c r="M16" i="57"/>
  <c r="O16" i="57"/>
  <c r="Q16" i="57"/>
  <c r="S16" i="57" s="1"/>
  <c r="W16" i="57"/>
  <c r="Y16" i="57"/>
  <c r="AA16" i="57"/>
  <c r="AC16" i="57"/>
  <c r="AE16" i="57"/>
  <c r="AG16" i="57"/>
  <c r="D17" i="57"/>
  <c r="N17" i="57"/>
  <c r="P17" i="57"/>
  <c r="E18" i="57"/>
  <c r="G18" i="57"/>
  <c r="I18" i="57"/>
  <c r="W18" i="57"/>
  <c r="Y18" i="57" s="1"/>
  <c r="AA18" i="57"/>
  <c r="AC18" i="57" s="1"/>
  <c r="AE18" i="57"/>
  <c r="AG18" i="57" s="1"/>
  <c r="D19" i="57"/>
  <c r="E20" i="57"/>
  <c r="G20" i="57"/>
  <c r="I20" i="57" s="1"/>
  <c r="M20" i="57"/>
  <c r="O20" i="57"/>
  <c r="Q20" i="57"/>
  <c r="S20" i="57" s="1"/>
  <c r="W20" i="57"/>
  <c r="Y20" i="57"/>
  <c r="AA20" i="57"/>
  <c r="AC20" i="57"/>
  <c r="AE20" i="57"/>
  <c r="AG20" i="57"/>
  <c r="D21" i="57"/>
  <c r="N21" i="57"/>
  <c r="AE22" i="57"/>
  <c r="AG22" i="57"/>
  <c r="AA22" i="57"/>
  <c r="AC22" i="57"/>
  <c r="W22" i="57"/>
  <c r="Y22" i="57"/>
  <c r="E22" i="57"/>
  <c r="G22" i="57"/>
  <c r="I22" i="57" s="1"/>
  <c r="P22" i="57"/>
  <c r="U23" i="57"/>
  <c r="S23" i="57"/>
  <c r="U24" i="57"/>
  <c r="S24" i="57"/>
  <c r="U25" i="57"/>
  <c r="S25" i="57"/>
  <c r="U26" i="57"/>
  <c r="S26" i="57"/>
  <c r="U27" i="57"/>
  <c r="S27" i="57"/>
  <c r="U28" i="57"/>
  <c r="S28" i="57"/>
  <c r="U29" i="57"/>
  <c r="S29" i="57"/>
  <c r="U30" i="57"/>
  <c r="S30" i="57"/>
  <c r="U31" i="57"/>
  <c r="S31" i="57"/>
  <c r="E13" i="57"/>
  <c r="G13" i="57"/>
  <c r="I13" i="57" s="1"/>
  <c r="M13" i="57"/>
  <c r="O13" i="57"/>
  <c r="W13" i="57"/>
  <c r="Y13" i="57" s="1"/>
  <c r="AA13" i="57"/>
  <c r="AC13" i="57" s="1"/>
  <c r="M15" i="57"/>
  <c r="O15" i="57"/>
  <c r="E17" i="57"/>
  <c r="G17" i="57"/>
  <c r="I17" i="57" s="1"/>
  <c r="M17" i="57"/>
  <c r="O17" i="57"/>
  <c r="W17" i="57"/>
  <c r="Y17" i="57" s="1"/>
  <c r="AA17" i="57"/>
  <c r="AC17" i="57" s="1"/>
  <c r="E19" i="57"/>
  <c r="G19" i="57"/>
  <c r="I19" i="57"/>
  <c r="O19" i="57"/>
  <c r="W19" i="57"/>
  <c r="Y19" i="57"/>
  <c r="AA19" i="57"/>
  <c r="AC19" i="57"/>
  <c r="E21" i="57"/>
  <c r="G21" i="57"/>
  <c r="I21" i="57" s="1"/>
  <c r="M21" i="57"/>
  <c r="O21" i="57"/>
  <c r="W21" i="57"/>
  <c r="Y21" i="57" s="1"/>
  <c r="AA21" i="57"/>
  <c r="AC21" i="57" s="1"/>
  <c r="D22" i="57"/>
  <c r="U22" i="57"/>
  <c r="S22" i="57"/>
  <c r="N22" i="57"/>
  <c r="M22" i="57"/>
  <c r="O22" i="57"/>
  <c r="D23" i="57"/>
  <c r="L23" i="57"/>
  <c r="E24" i="57"/>
  <c r="G24" i="57"/>
  <c r="I24" i="57"/>
  <c r="M24" i="57"/>
  <c r="O24" i="57"/>
  <c r="W24" i="57"/>
  <c r="Y24" i="57"/>
  <c r="AA24" i="57"/>
  <c r="AC24" i="57"/>
  <c r="AJ24" i="57"/>
  <c r="AL24" i="57"/>
  <c r="D25" i="57"/>
  <c r="L25" i="57"/>
  <c r="E26" i="57"/>
  <c r="G26" i="57"/>
  <c r="I26" i="57" s="1"/>
  <c r="M26" i="57"/>
  <c r="O26" i="57"/>
  <c r="W26" i="57"/>
  <c r="Y26" i="57" s="1"/>
  <c r="AA26" i="57"/>
  <c r="AC26" i="57" s="1"/>
  <c r="D27" i="57"/>
  <c r="L27" i="57"/>
  <c r="E28" i="57"/>
  <c r="G28" i="57"/>
  <c r="I28" i="57"/>
  <c r="M28" i="57"/>
  <c r="O28" i="57"/>
  <c r="W28" i="57"/>
  <c r="Y28" i="57"/>
  <c r="AA28" i="57"/>
  <c r="AC28" i="57"/>
  <c r="AJ28" i="57"/>
  <c r="AL28" i="57"/>
  <c r="D29" i="57"/>
  <c r="L29" i="57"/>
  <c r="E30" i="57"/>
  <c r="G30" i="57"/>
  <c r="I30" i="57" s="1"/>
  <c r="M30" i="57"/>
  <c r="O30" i="57"/>
  <c r="W30" i="57"/>
  <c r="Y30" i="57" s="1"/>
  <c r="AA30" i="57"/>
  <c r="AC30" i="57" s="1"/>
  <c r="D31" i="57"/>
  <c r="L31" i="57"/>
  <c r="G32" i="57"/>
  <c r="I32" i="57"/>
  <c r="R32" i="57"/>
  <c r="P32" i="57"/>
  <c r="N32" i="57"/>
  <c r="O32" i="57"/>
  <c r="S32" i="57"/>
  <c r="W32" i="57"/>
  <c r="Y32" i="57" s="1"/>
  <c r="AA32" i="57"/>
  <c r="AC32" i="57" s="1"/>
  <c r="AE32" i="57"/>
  <c r="AG32" i="57" s="1"/>
  <c r="U33" i="57"/>
  <c r="S33" i="57"/>
  <c r="N33" i="57"/>
  <c r="R33" i="57"/>
  <c r="AF34" i="57"/>
  <c r="AB38" i="55" s="1"/>
  <c r="AB34" i="57"/>
  <c r="AD34" i="57"/>
  <c r="X34" i="57"/>
  <c r="H34" i="57"/>
  <c r="J34" i="57" s="1"/>
  <c r="F34" i="57"/>
  <c r="AJ34" i="57"/>
  <c r="AL34" i="57"/>
  <c r="E23" i="57"/>
  <c r="G23" i="57"/>
  <c r="I23" i="57" s="1"/>
  <c r="M23" i="57"/>
  <c r="O23" i="57"/>
  <c r="W23" i="57"/>
  <c r="Y23" i="57" s="1"/>
  <c r="AA23" i="57"/>
  <c r="AC23" i="57" s="1"/>
  <c r="F24" i="57"/>
  <c r="N24" i="57"/>
  <c r="P24" i="57"/>
  <c r="X24" i="57"/>
  <c r="E25" i="57"/>
  <c r="G25" i="57"/>
  <c r="I25" i="57"/>
  <c r="M25" i="57"/>
  <c r="O25" i="57"/>
  <c r="W25" i="57"/>
  <c r="Y25" i="57"/>
  <c r="AA25" i="57"/>
  <c r="AC25" i="57"/>
  <c r="N26" i="57"/>
  <c r="P26" i="57"/>
  <c r="X26" i="57"/>
  <c r="X30" i="55" s="1"/>
  <c r="Z30" i="55" s="1"/>
  <c r="AA30" i="55" s="1"/>
  <c r="E27" i="57"/>
  <c r="G27" i="57"/>
  <c r="I27" i="57" s="1"/>
  <c r="M27" i="57"/>
  <c r="O27" i="57"/>
  <c r="W27" i="57"/>
  <c r="Y27" i="57" s="1"/>
  <c r="AA27" i="57"/>
  <c r="AC27" i="57" s="1"/>
  <c r="F28" i="57"/>
  <c r="N28" i="57"/>
  <c r="P28" i="57"/>
  <c r="X28" i="57"/>
  <c r="E29" i="57"/>
  <c r="G29" i="57"/>
  <c r="I29" i="57"/>
  <c r="M29" i="57"/>
  <c r="O29" i="57"/>
  <c r="W29" i="57"/>
  <c r="Y29" i="57"/>
  <c r="AA29" i="57"/>
  <c r="AC29" i="57"/>
  <c r="N30" i="57"/>
  <c r="P30" i="57"/>
  <c r="X30" i="57"/>
  <c r="X34" i="55" s="1"/>
  <c r="Z34" i="55" s="1"/>
  <c r="AA34" i="55" s="1"/>
  <c r="E31" i="57"/>
  <c r="G31" i="57"/>
  <c r="I31" i="57" s="1"/>
  <c r="M31" i="57"/>
  <c r="O31" i="57"/>
  <c r="W31" i="57"/>
  <c r="Y31" i="57" s="1"/>
  <c r="AA31" i="57"/>
  <c r="AC31" i="57" s="1"/>
  <c r="R34" i="57"/>
  <c r="T34" i="57" s="1"/>
  <c r="P34" i="57"/>
  <c r="N34" i="57"/>
  <c r="S35" i="57"/>
  <c r="R36" i="57"/>
  <c r="P36" i="57"/>
  <c r="N36" i="57"/>
  <c r="E34" i="57"/>
  <c r="G34" i="57"/>
  <c r="I34" i="57"/>
  <c r="M34" i="57"/>
  <c r="O34" i="57"/>
  <c r="Q34" i="57"/>
  <c r="W34" i="57"/>
  <c r="Y34" i="57" s="1"/>
  <c r="AA34" i="57"/>
  <c r="AC34" i="57" s="1"/>
  <c r="AE34" i="57"/>
  <c r="AG34" i="57" s="1"/>
  <c r="F35" i="57"/>
  <c r="N35" i="57"/>
  <c r="P35" i="57"/>
  <c r="X35" i="57"/>
  <c r="AF35" i="57"/>
  <c r="AB39" i="55" s="1"/>
  <c r="E36" i="57"/>
  <c r="G36" i="57"/>
  <c r="I36" i="57" s="1"/>
  <c r="M36" i="57"/>
  <c r="O36" i="57"/>
  <c r="Q36" i="57"/>
  <c r="S36" i="57" s="1"/>
  <c r="W36" i="57"/>
  <c r="Y36" i="57"/>
  <c r="AA36" i="57"/>
  <c r="AC36" i="57"/>
  <c r="AE37" i="57"/>
  <c r="AG37" i="57"/>
  <c r="AA37" i="57"/>
  <c r="AC37" i="57"/>
  <c r="W37" i="57"/>
  <c r="Y37" i="57"/>
  <c r="D37" i="57"/>
  <c r="G37" i="57"/>
  <c r="I37" i="57" s="1"/>
  <c r="U41" i="57"/>
  <c r="S41" i="57"/>
  <c r="M33" i="57"/>
  <c r="O33" i="57"/>
  <c r="E35" i="57"/>
  <c r="G35" i="57"/>
  <c r="I35" i="57" s="1"/>
  <c r="M35" i="57"/>
  <c r="O35" i="57"/>
  <c r="W35" i="57"/>
  <c r="Y35" i="57" s="1"/>
  <c r="AA35" i="57"/>
  <c r="AC35" i="57" s="1"/>
  <c r="D36" i="57"/>
  <c r="E37" i="57"/>
  <c r="L37" i="57"/>
  <c r="E38" i="57"/>
  <c r="G38" i="57"/>
  <c r="I38" i="57" s="1"/>
  <c r="W38" i="57"/>
  <c r="Y38" i="57" s="1"/>
  <c r="AA38" i="57"/>
  <c r="AC38" i="57" s="1"/>
  <c r="AJ38" i="57"/>
  <c r="AL38" i="57" s="1"/>
  <c r="D39" i="57"/>
  <c r="E40" i="57"/>
  <c r="G40" i="57"/>
  <c r="I40" i="57"/>
  <c r="W40" i="57"/>
  <c r="Y40" i="57"/>
  <c r="AA40" i="57"/>
  <c r="AC40" i="57"/>
  <c r="AJ40" i="57"/>
  <c r="AL40" i="57"/>
  <c r="D41" i="57"/>
  <c r="L41" i="57"/>
  <c r="O37" i="57"/>
  <c r="F38" i="57"/>
  <c r="H38" i="57"/>
  <c r="J38" i="57" s="1"/>
  <c r="X38" i="57"/>
  <c r="AB38" i="57"/>
  <c r="AD38" i="57" s="1"/>
  <c r="E39" i="57"/>
  <c r="G39" i="57"/>
  <c r="I39" i="57"/>
  <c r="W39" i="57"/>
  <c r="Y39" i="57"/>
  <c r="AA39" i="57"/>
  <c r="AC39" i="57"/>
  <c r="F40" i="57"/>
  <c r="H40" i="57"/>
  <c r="J40" i="57" s="1"/>
  <c r="X40" i="57"/>
  <c r="X44" i="55" s="1"/>
  <c r="Y44" i="55" s="1"/>
  <c r="AB40" i="57"/>
  <c r="AD40" i="57"/>
  <c r="E41" i="57"/>
  <c r="G41" i="57"/>
  <c r="I41" i="57" s="1"/>
  <c r="M41" i="57"/>
  <c r="O41" i="57"/>
  <c r="W41" i="57"/>
  <c r="Y41" i="57" s="1"/>
  <c r="AA41" i="57"/>
  <c r="AC41" i="57" s="1"/>
  <c r="AJ35" i="57"/>
  <c r="AL35" i="57" s="1"/>
  <c r="N39" i="55"/>
  <c r="O39" i="55" s="1"/>
  <c r="R15" i="57"/>
  <c r="R19" i="55"/>
  <c r="S19" i="55" s="1"/>
  <c r="AB35" i="57"/>
  <c r="AD35" i="57"/>
  <c r="H35" i="57"/>
  <c r="J35" i="57"/>
  <c r="AB28" i="57"/>
  <c r="AD28" i="57"/>
  <c r="AB24" i="57"/>
  <c r="AD24" i="57"/>
  <c r="N15" i="57"/>
  <c r="J40" i="55"/>
  <c r="G25" i="55"/>
  <c r="R35" i="57"/>
  <c r="V35" i="57" s="1"/>
  <c r="R39" i="55"/>
  <c r="U39" i="55" s="1"/>
  <c r="P33" i="57"/>
  <c r="R37" i="55"/>
  <c r="U37" i="55" s="1"/>
  <c r="V37" i="55" s="1"/>
  <c r="AF30" i="57"/>
  <c r="AB34" i="55" s="1"/>
  <c r="AC34" i="55" s="1"/>
  <c r="AF28" i="57"/>
  <c r="AB32" i="55" s="1"/>
  <c r="N32" i="55"/>
  <c r="AF24" i="57"/>
  <c r="AB28" i="55" s="1"/>
  <c r="AD28" i="55" s="1"/>
  <c r="AE28" i="55" s="1"/>
  <c r="N28" i="55"/>
  <c r="R21" i="57"/>
  <c r="V21" i="57" s="1"/>
  <c r="R25" i="55"/>
  <c r="S25" i="55" s="1"/>
  <c r="R13" i="57"/>
  <c r="V13" i="57" s="1"/>
  <c r="R11" i="57"/>
  <c r="V11" i="57" s="1"/>
  <c r="R15" i="55"/>
  <c r="T15" i="55" s="1"/>
  <c r="R9" i="57"/>
  <c r="V9" i="57" s="1"/>
  <c r="R13" i="55"/>
  <c r="T13" i="55" s="1"/>
  <c r="AF40" i="57"/>
  <c r="AB44" i="55" s="1"/>
  <c r="N44" i="55"/>
  <c r="AF38" i="57"/>
  <c r="AB42" i="55" s="1"/>
  <c r="N42" i="55"/>
  <c r="R30" i="57"/>
  <c r="T30" i="57" s="1"/>
  <c r="R34" i="55"/>
  <c r="T34" i="55" s="1"/>
  <c r="R28" i="57"/>
  <c r="T28" i="57" s="1"/>
  <c r="R32" i="55"/>
  <c r="S32" i="55" s="1"/>
  <c r="R26" i="57"/>
  <c r="T26" i="57" s="1"/>
  <c r="R30" i="55"/>
  <c r="S30" i="55" s="1"/>
  <c r="R24" i="57"/>
  <c r="T24" i="57" s="1"/>
  <c r="R28" i="55"/>
  <c r="S28" i="55" s="1"/>
  <c r="R22" i="57"/>
  <c r="V22" i="57" s="1"/>
  <c r="R26" i="55"/>
  <c r="U26" i="55" s="1"/>
  <c r="R17" i="57"/>
  <c r="T17" i="57" s="1"/>
  <c r="R21" i="55"/>
  <c r="U21" i="55" s="1"/>
  <c r="AJ13" i="57"/>
  <c r="AL13" i="57" s="1"/>
  <c r="N17" i="55"/>
  <c r="O17" i="55" s="1"/>
  <c r="R41" i="57"/>
  <c r="V41" i="57" s="1"/>
  <c r="N41" i="57"/>
  <c r="Z40" i="57"/>
  <c r="Z38" i="57"/>
  <c r="X42" i="55"/>
  <c r="AJ41" i="57"/>
  <c r="AL41" i="57" s="1"/>
  <c r="AF41" i="57"/>
  <c r="AB45" i="55" s="1"/>
  <c r="AC45" i="55" s="1"/>
  <c r="AB41" i="57"/>
  <c r="AD41" i="57"/>
  <c r="X41" i="57"/>
  <c r="H41" i="57"/>
  <c r="J41" i="57" s="1"/>
  <c r="F41" i="57"/>
  <c r="N45" i="55"/>
  <c r="AH35" i="57"/>
  <c r="Z35" i="57"/>
  <c r="X39" i="55"/>
  <c r="U34" i="57"/>
  <c r="S34" i="57"/>
  <c r="V34" i="57"/>
  <c r="Z28" i="57"/>
  <c r="X32" i="55"/>
  <c r="Z26" i="57"/>
  <c r="Z24" i="57"/>
  <c r="X28" i="55"/>
  <c r="Z34" i="57"/>
  <c r="X38" i="55"/>
  <c r="AH34" i="57"/>
  <c r="V32" i="57"/>
  <c r="T32" i="57"/>
  <c r="AJ31" i="57"/>
  <c r="AL31" i="57" s="1"/>
  <c r="AF31" i="57"/>
  <c r="H31" i="57"/>
  <c r="J31" i="57" s="1"/>
  <c r="F31" i="57"/>
  <c r="N29" i="57"/>
  <c r="AF27" i="57"/>
  <c r="AB31" i="55" s="1"/>
  <c r="AC31" i="55" s="1"/>
  <c r="H27" i="57"/>
  <c r="J27" i="57" s="1"/>
  <c r="R25" i="57"/>
  <c r="T25" i="57" s="1"/>
  <c r="N25" i="57"/>
  <c r="AJ23" i="57"/>
  <c r="AL23" i="57" s="1"/>
  <c r="AF23" i="57"/>
  <c r="H23" i="57"/>
  <c r="J23" i="57" s="1"/>
  <c r="F23" i="57"/>
  <c r="AJ22" i="57"/>
  <c r="AL22" i="57" s="1"/>
  <c r="H22" i="57"/>
  <c r="J22" i="57" s="1"/>
  <c r="F22" i="57"/>
  <c r="AB22" i="57"/>
  <c r="AD22" i="57" s="1"/>
  <c r="X22" i="57"/>
  <c r="Z22" i="57" s="1"/>
  <c r="AJ19" i="57"/>
  <c r="AL19" i="57" s="1"/>
  <c r="AF19" i="57"/>
  <c r="H19" i="57"/>
  <c r="J19" i="57" s="1"/>
  <c r="F19" i="57"/>
  <c r="U12" i="57"/>
  <c r="V16" i="57"/>
  <c r="T16" i="57"/>
  <c r="Z14" i="57"/>
  <c r="X18" i="55"/>
  <c r="Z20" i="57"/>
  <c r="X24" i="55"/>
  <c r="AH20" i="57"/>
  <c r="AB24" i="55"/>
  <c r="V14" i="57"/>
  <c r="T14" i="57"/>
  <c r="AF12" i="57"/>
  <c r="AB16" i="55" s="1"/>
  <c r="AC16" i="55" s="1"/>
  <c r="AB12" i="57"/>
  <c r="AD12" i="57"/>
  <c r="X12" i="57"/>
  <c r="H12" i="57"/>
  <c r="J12" i="57" s="1"/>
  <c r="F12" i="57"/>
  <c r="AJ12" i="57"/>
  <c r="AL12" i="57"/>
  <c r="N16" i="55"/>
  <c r="AJ9" i="57"/>
  <c r="AL9" i="57" s="1"/>
  <c r="AF9" i="57"/>
  <c r="AH9" i="57" s="1"/>
  <c r="AB9" i="57"/>
  <c r="AD9" i="57"/>
  <c r="X9" i="57"/>
  <c r="H9" i="57"/>
  <c r="J9" i="57" s="1"/>
  <c r="F9" i="57"/>
  <c r="N13" i="55"/>
  <c r="U8" i="57"/>
  <c r="S8" i="57"/>
  <c r="V8" i="57"/>
  <c r="T8" i="57"/>
  <c r="V10" i="57"/>
  <c r="T10" i="57"/>
  <c r="AJ39" i="57"/>
  <c r="AL39" i="57" s="1"/>
  <c r="AF39" i="57"/>
  <c r="AB43" i="55" s="1"/>
  <c r="H39" i="57"/>
  <c r="J39" i="57" s="1"/>
  <c r="F39" i="57"/>
  <c r="R37" i="57"/>
  <c r="T37" i="57" s="1"/>
  <c r="AJ36" i="57"/>
  <c r="AL36" i="57" s="1"/>
  <c r="AF36" i="57"/>
  <c r="AH36" i="57" s="1"/>
  <c r="H36" i="57"/>
  <c r="J36" i="57" s="1"/>
  <c r="F36" i="57"/>
  <c r="AJ37" i="57"/>
  <c r="AL37" i="57" s="1"/>
  <c r="AF37" i="57"/>
  <c r="AB41" i="55" s="1"/>
  <c r="AC41" i="55" s="1"/>
  <c r="AB37" i="57"/>
  <c r="AD37" i="57"/>
  <c r="X37" i="57"/>
  <c r="H37" i="57"/>
  <c r="J37" i="57" s="1"/>
  <c r="F37" i="57"/>
  <c r="N41" i="55"/>
  <c r="V36" i="57"/>
  <c r="T36" i="57"/>
  <c r="V33" i="57"/>
  <c r="T33" i="57"/>
  <c r="R31" i="57"/>
  <c r="T31" i="57" s="1"/>
  <c r="P31" i="57"/>
  <c r="N31" i="57"/>
  <c r="R35" i="55"/>
  <c r="T35" i="55" s="1"/>
  <c r="AJ29" i="57"/>
  <c r="AL29" i="57" s="1"/>
  <c r="AF29" i="57"/>
  <c r="AH29" i="57" s="1"/>
  <c r="AB29" i="57"/>
  <c r="AD29" i="57"/>
  <c r="X29" i="57"/>
  <c r="H29" i="57"/>
  <c r="J29" i="57" s="1"/>
  <c r="F29" i="57"/>
  <c r="N33" i="55"/>
  <c r="R27" i="57"/>
  <c r="V27" i="57" s="1"/>
  <c r="P27" i="57"/>
  <c r="N27" i="57"/>
  <c r="R31" i="55"/>
  <c r="S31" i="55" s="1"/>
  <c r="AJ25" i="57"/>
  <c r="AL25" i="57" s="1"/>
  <c r="AF25" i="57"/>
  <c r="AB29" i="55" s="1"/>
  <c r="AB25" i="57"/>
  <c r="AD25" i="57"/>
  <c r="X25" i="57"/>
  <c r="H25" i="57"/>
  <c r="J25" i="57" s="1"/>
  <c r="F25" i="57"/>
  <c r="N29" i="55"/>
  <c r="R23" i="57"/>
  <c r="T23" i="57" s="1"/>
  <c r="P23" i="57"/>
  <c r="N23" i="57"/>
  <c r="R27" i="55"/>
  <c r="U27" i="55" s="1"/>
  <c r="AJ21" i="57"/>
  <c r="AL21" i="57" s="1"/>
  <c r="AF21" i="57"/>
  <c r="AH21" i="57" s="1"/>
  <c r="AB21" i="57"/>
  <c r="AD21" i="57"/>
  <c r="X21" i="57"/>
  <c r="H21" i="57"/>
  <c r="J21" i="57" s="1"/>
  <c r="F21" i="57"/>
  <c r="N25" i="55"/>
  <c r="U20" i="57"/>
  <c r="AJ17" i="57"/>
  <c r="AL17" i="57" s="1"/>
  <c r="AF17" i="57"/>
  <c r="AH17" i="57" s="1"/>
  <c r="AB17" i="57"/>
  <c r="AD17" i="57"/>
  <c r="X17" i="57"/>
  <c r="H17" i="57"/>
  <c r="J17" i="57" s="1"/>
  <c r="F17" i="57"/>
  <c r="N21" i="55"/>
  <c r="AH13" i="57"/>
  <c r="Z13" i="57"/>
  <c r="X17" i="55"/>
  <c r="V20" i="57"/>
  <c r="T20" i="57"/>
  <c r="Z18" i="57"/>
  <c r="X22" i="55"/>
  <c r="AH18" i="57"/>
  <c r="AH16" i="57"/>
  <c r="AB20" i="55"/>
  <c r="U10" i="57"/>
  <c r="S10" i="57"/>
  <c r="AF1" i="57"/>
  <c r="AG8" i="57"/>
  <c r="Y8" i="57"/>
  <c r="X1" i="57"/>
  <c r="Z8" i="57"/>
  <c r="X12" i="55"/>
  <c r="AH8" i="57"/>
  <c r="AB12" i="55"/>
  <c r="K25" i="55"/>
  <c r="I25" i="55"/>
  <c r="T35" i="57"/>
  <c r="P39" i="55"/>
  <c r="Q39" i="55" s="1"/>
  <c r="V15" i="57"/>
  <c r="T15" i="57"/>
  <c r="P17" i="55"/>
  <c r="Q17" i="55" s="1"/>
  <c r="T26" i="55"/>
  <c r="O42" i="55"/>
  <c r="P42" i="55"/>
  <c r="Q42" i="55"/>
  <c r="O44" i="55"/>
  <c r="P44" i="55"/>
  <c r="Q44" i="55" s="1"/>
  <c r="U15" i="55"/>
  <c r="V15" i="55" s="1"/>
  <c r="O28" i="55"/>
  <c r="P28" i="55"/>
  <c r="Q28" i="55"/>
  <c r="O32" i="55"/>
  <c r="P32" i="55"/>
  <c r="Q32" i="55"/>
  <c r="V17" i="57"/>
  <c r="T22" i="57"/>
  <c r="V24" i="57"/>
  <c r="V26" i="57"/>
  <c r="V28" i="57"/>
  <c r="V30" i="57"/>
  <c r="AH38" i="57"/>
  <c r="AH40" i="57"/>
  <c r="T9" i="57"/>
  <c r="T11" i="57"/>
  <c r="T13" i="57"/>
  <c r="AH24" i="57"/>
  <c r="AH28" i="57"/>
  <c r="AC12" i="55"/>
  <c r="AD12" i="55"/>
  <c r="AE12" i="55"/>
  <c r="Y12" i="55"/>
  <c r="Z12" i="55"/>
  <c r="AA12" i="55" s="1"/>
  <c r="AC20" i="55"/>
  <c r="AD20" i="55"/>
  <c r="AE20" i="55"/>
  <c r="Z20" i="55"/>
  <c r="AA20" i="55" s="1"/>
  <c r="AC22" i="55"/>
  <c r="AE22" i="55"/>
  <c r="Z22" i="55"/>
  <c r="AA22" i="55"/>
  <c r="Y22" i="55"/>
  <c r="Y17" i="55"/>
  <c r="Z17" i="55"/>
  <c r="AA17" i="55"/>
  <c r="AD17" i="55"/>
  <c r="AE17" i="55" s="1"/>
  <c r="O21" i="55"/>
  <c r="P21" i="55"/>
  <c r="Q21" i="55"/>
  <c r="Z21" i="57"/>
  <c r="X25" i="55"/>
  <c r="Z25" i="55" s="1"/>
  <c r="AA25" i="55" s="1"/>
  <c r="AB25" i="55"/>
  <c r="O29" i="55"/>
  <c r="P29" i="55"/>
  <c r="Q29" i="55"/>
  <c r="T27" i="57"/>
  <c r="Z29" i="57"/>
  <c r="X33" i="55"/>
  <c r="Z33" i="55" s="1"/>
  <c r="AA33" i="55" s="1"/>
  <c r="AB33" i="55"/>
  <c r="O41" i="55"/>
  <c r="P41" i="55"/>
  <c r="Q41" i="55"/>
  <c r="AB40" i="55"/>
  <c r="Z9" i="57"/>
  <c r="X13" i="55"/>
  <c r="Z13" i="55" s="1"/>
  <c r="AA13" i="55" s="1"/>
  <c r="O16" i="55"/>
  <c r="P16" i="55"/>
  <c r="Q16" i="55" s="1"/>
  <c r="Z12" i="57"/>
  <c r="X16" i="55"/>
  <c r="AH12" i="57"/>
  <c r="X26" i="55"/>
  <c r="V25" i="57"/>
  <c r="AH27" i="57"/>
  <c r="Z41" i="57"/>
  <c r="X45" i="55"/>
  <c r="Y42" i="55"/>
  <c r="Z42" i="55"/>
  <c r="AA42" i="55"/>
  <c r="Z44" i="55"/>
  <c r="AA44" i="55" s="1"/>
  <c r="Z17" i="57"/>
  <c r="X21" i="55"/>
  <c r="AB21" i="55"/>
  <c r="AD21" i="55" s="1"/>
  <c r="AE21" i="55" s="1"/>
  <c r="P25" i="55"/>
  <c r="Q25" i="55"/>
  <c r="O25" i="55"/>
  <c r="V23" i="57"/>
  <c r="Z25" i="57"/>
  <c r="X29" i="55"/>
  <c r="AH25" i="57"/>
  <c r="O33" i="55"/>
  <c r="P33" i="55"/>
  <c r="Q33" i="55" s="1"/>
  <c r="Z37" i="57"/>
  <c r="X41" i="55"/>
  <c r="AH37" i="57"/>
  <c r="V37" i="57"/>
  <c r="AH39" i="57"/>
  <c r="O13" i="55"/>
  <c r="P13" i="55"/>
  <c r="Q13" i="55"/>
  <c r="AC24" i="55"/>
  <c r="AD24" i="55"/>
  <c r="AE24" i="55" s="1"/>
  <c r="Z24" i="55"/>
  <c r="AA24" i="55" s="1"/>
  <c r="Y24" i="55"/>
  <c r="AD18" i="55"/>
  <c r="AE18" i="55" s="1"/>
  <c r="Y18" i="55"/>
  <c r="Z18" i="55"/>
  <c r="AA18" i="55"/>
  <c r="AH19" i="57"/>
  <c r="AB23" i="55"/>
  <c r="AH23" i="57"/>
  <c r="AB27" i="55"/>
  <c r="AC27" i="55" s="1"/>
  <c r="AH31" i="57"/>
  <c r="AB35" i="55"/>
  <c r="AC35" i="55" s="1"/>
  <c r="AC38" i="55"/>
  <c r="AD38" i="55"/>
  <c r="AE38" i="55" s="1"/>
  <c r="Y38" i="55"/>
  <c r="Z38" i="55"/>
  <c r="AA38" i="55"/>
  <c r="Y28" i="55"/>
  <c r="Z28" i="55"/>
  <c r="AA28" i="55" s="1"/>
  <c r="Y30" i="55"/>
  <c r="Y32" i="55"/>
  <c r="Z32" i="55"/>
  <c r="AA32" i="55" s="1"/>
  <c r="Y34" i="55"/>
  <c r="Y39" i="55"/>
  <c r="Z39" i="55"/>
  <c r="AA39" i="55" s="1"/>
  <c r="AC39" i="55"/>
  <c r="AD39" i="55"/>
  <c r="AE39" i="55"/>
  <c r="O45" i="55"/>
  <c r="P45" i="55"/>
  <c r="Q45" i="55"/>
  <c r="T41" i="57"/>
  <c r="AD34" i="55"/>
  <c r="AE34" i="55" s="1"/>
  <c r="AC32" i="55"/>
  <c r="AD32" i="55"/>
  <c r="AE32" i="55"/>
  <c r="AC28" i="55"/>
  <c r="AC44" i="55"/>
  <c r="AD44" i="55"/>
  <c r="AE44" i="55" s="1"/>
  <c r="AC42" i="55"/>
  <c r="AD42" i="55"/>
  <c r="AE42" i="55"/>
  <c r="AD27" i="55"/>
  <c r="AE27" i="55" s="1"/>
  <c r="AC23" i="55"/>
  <c r="AD23" i="55"/>
  <c r="AE23" i="55" s="1"/>
  <c r="AD41" i="55"/>
  <c r="AE41" i="55" s="1"/>
  <c r="Y41" i="55"/>
  <c r="Z41" i="55"/>
  <c r="AA41" i="55"/>
  <c r="AD45" i="55"/>
  <c r="AE45" i="55" s="1"/>
  <c r="Y45" i="55"/>
  <c r="Z45" i="55"/>
  <c r="AA45" i="55"/>
  <c r="AC40" i="55"/>
  <c r="AD40" i="55"/>
  <c r="AE40" i="55" s="1"/>
  <c r="AD25" i="55"/>
  <c r="AE25" i="55"/>
  <c r="AC25" i="55"/>
  <c r="Y25" i="55"/>
  <c r="AD35" i="55"/>
  <c r="AE35" i="55" s="1"/>
  <c r="AC29" i="55"/>
  <c r="AD29" i="55"/>
  <c r="AE29" i="55" s="1"/>
  <c r="Y29" i="55"/>
  <c r="Z29" i="55"/>
  <c r="AA29" i="55"/>
  <c r="Z21" i="55"/>
  <c r="AA21" i="55" s="1"/>
  <c r="Y21" i="55"/>
  <c r="AD31" i="55"/>
  <c r="AE31" i="55" s="1"/>
  <c r="Y26" i="55"/>
  <c r="Z26" i="55"/>
  <c r="AA26" i="55"/>
  <c r="AD16" i="55"/>
  <c r="AE16" i="55" s="1"/>
  <c r="Y16" i="55"/>
  <c r="Z16" i="55"/>
  <c r="AA16" i="55"/>
  <c r="Y13" i="55"/>
  <c r="AC33" i="55"/>
  <c r="AD33" i="55"/>
  <c r="AE33" i="55" s="1"/>
  <c r="Y33" i="55"/>
  <c r="O14" i="58" l="1"/>
  <c r="AE14" i="58" s="1"/>
  <c r="Q14" i="58"/>
  <c r="Z45" i="58"/>
  <c r="AE26" i="58"/>
  <c r="AE43" i="58"/>
  <c r="AD41" i="58"/>
  <c r="AD36" i="58"/>
  <c r="W40" i="55"/>
  <c r="V40" i="55"/>
  <c r="U25" i="55"/>
  <c r="V25" i="55" s="1"/>
  <c r="T18" i="55"/>
  <c r="AD35" i="58"/>
  <c r="AD27" i="58"/>
  <c r="AD32" i="58"/>
  <c r="AE27" i="58"/>
  <c r="AF27" i="58"/>
  <c r="Z39" i="58"/>
  <c r="Z35" i="58"/>
  <c r="AB31" i="58"/>
  <c r="AB27" i="58"/>
  <c r="AB32" i="58"/>
  <c r="AC26" i="58"/>
  <c r="S39" i="55"/>
  <c r="S26" i="55"/>
  <c r="U34" i="55"/>
  <c r="V34" i="55" s="1"/>
  <c r="U35" i="55"/>
  <c r="W35" i="55" s="1"/>
  <c r="T27" i="55"/>
  <c r="T30" i="55"/>
  <c r="U19" i="55"/>
  <c r="W19" i="55" s="1"/>
  <c r="T32" i="55"/>
  <c r="W34" i="55"/>
  <c r="T31" i="55"/>
  <c r="W15" i="55"/>
  <c r="S13" i="55"/>
  <c r="U38" i="55"/>
  <c r="U36" i="55"/>
  <c r="S21" i="55"/>
  <c r="T25" i="55"/>
  <c r="S15" i="55"/>
  <c r="S34" i="55"/>
  <c r="T28" i="55"/>
  <c r="T37" i="55"/>
  <c r="W16" i="55"/>
  <c r="S12" i="55"/>
  <c r="V19" i="55"/>
  <c r="W18" i="55"/>
  <c r="W21" i="55"/>
  <c r="V21" i="55"/>
  <c r="U13" i="55"/>
  <c r="W13" i="55" s="1"/>
  <c r="T21" i="55"/>
  <c r="W25" i="55"/>
  <c r="U32" i="55"/>
  <c r="U28" i="55"/>
  <c r="S37" i="55"/>
  <c r="T19" i="55"/>
  <c r="W20" i="55"/>
  <c r="S38" i="55"/>
  <c r="U12" i="55"/>
  <c r="S36" i="55"/>
  <c r="W27" i="55"/>
  <c r="V27" i="55"/>
  <c r="V26" i="55"/>
  <c r="W26" i="55"/>
  <c r="W39" i="55"/>
  <c r="V39" i="55"/>
  <c r="S27" i="55"/>
  <c r="W37" i="55"/>
  <c r="U31" i="55"/>
  <c r="S35" i="55"/>
  <c r="U30" i="55"/>
  <c r="T39" i="55"/>
  <c r="AG26" i="58"/>
  <c r="AC43" i="55"/>
  <c r="AD43" i="55"/>
  <c r="AE43" i="55" s="1"/>
  <c r="P37" i="57"/>
  <c r="R41" i="55"/>
  <c r="P29" i="57"/>
  <c r="R33" i="55"/>
  <c r="AB27" i="57"/>
  <c r="AD27" i="57" s="1"/>
  <c r="X27" i="57"/>
  <c r="N31" i="55"/>
  <c r="AJ26" i="57"/>
  <c r="AL26" i="57" s="1"/>
  <c r="F26" i="57"/>
  <c r="AB26" i="57"/>
  <c r="AD26" i="57" s="1"/>
  <c r="H26" i="57"/>
  <c r="J26" i="57" s="1"/>
  <c r="N30" i="55"/>
  <c r="N13" i="57"/>
  <c r="R17" i="55"/>
  <c r="H11" i="57"/>
  <c r="J11" i="57" s="1"/>
  <c r="AB11" i="57"/>
  <c r="AD11" i="57" s="1"/>
  <c r="AF11" i="57"/>
  <c r="X11" i="57"/>
  <c r="AJ11" i="57"/>
  <c r="AL11" i="57" s="1"/>
  <c r="N15" i="55"/>
  <c r="G39" i="55"/>
  <c r="H39" i="55"/>
  <c r="J39" i="55"/>
  <c r="C13" i="55"/>
  <c r="E13" i="55" s="1"/>
  <c r="D13" i="55"/>
  <c r="G14" i="55"/>
  <c r="H14" i="55"/>
  <c r="I17" i="55"/>
  <c r="K17" i="55"/>
  <c r="G18" i="55"/>
  <c r="J18" i="55"/>
  <c r="C27" i="55"/>
  <c r="E27" i="55" s="1"/>
  <c r="D27" i="55"/>
  <c r="C31" i="55"/>
  <c r="E31" i="55" s="1"/>
  <c r="D31" i="55"/>
  <c r="C35" i="55"/>
  <c r="E35" i="55" s="1"/>
  <c r="D35" i="55"/>
  <c r="C37" i="55"/>
  <c r="E37" i="55" s="1"/>
  <c r="D37" i="55"/>
  <c r="AE11" i="57"/>
  <c r="AG11" i="57" s="1"/>
  <c r="B15" i="55"/>
  <c r="G11" i="57"/>
  <c r="I11" i="57" s="1"/>
  <c r="W11" i="57"/>
  <c r="Y11" i="57" s="1"/>
  <c r="AA11" i="57"/>
  <c r="AC11" i="57" s="1"/>
  <c r="AE15" i="57"/>
  <c r="AG15" i="57" s="1"/>
  <c r="D15" i="57"/>
  <c r="G15" i="57"/>
  <c r="I15" i="57" s="1"/>
  <c r="W15" i="57"/>
  <c r="Y15" i="57" s="1"/>
  <c r="AA15" i="57"/>
  <c r="AC15" i="57" s="1"/>
  <c r="S17" i="57"/>
  <c r="U17" i="57"/>
  <c r="L18" i="57"/>
  <c r="F22" i="55"/>
  <c r="M18" i="57"/>
  <c r="Q18" i="57"/>
  <c r="Q19" i="57"/>
  <c r="L19" i="57"/>
  <c r="F23" i="55"/>
  <c r="M19" i="57"/>
  <c r="AE33" i="57"/>
  <c r="AG33" i="57" s="1"/>
  <c r="D33" i="57"/>
  <c r="G33" i="57"/>
  <c r="I33" i="57" s="1"/>
  <c r="W33" i="57"/>
  <c r="Y33" i="57" s="1"/>
  <c r="AA33" i="57"/>
  <c r="AC33" i="57" s="1"/>
  <c r="Q37" i="57"/>
  <c r="F41" i="55"/>
  <c r="M37" i="57"/>
  <c r="Q38" i="57"/>
  <c r="F42" i="55"/>
  <c r="O38" i="57"/>
  <c r="Q39" i="57"/>
  <c r="F43" i="55"/>
  <c r="L39" i="57"/>
  <c r="M39" i="57"/>
  <c r="Q40" i="57"/>
  <c r="L40" i="57"/>
  <c r="F44" i="55"/>
  <c r="M40" i="57"/>
  <c r="AC21" i="55"/>
  <c r="V31" i="57"/>
  <c r="AH41" i="57"/>
  <c r="AB13" i="55"/>
  <c r="AH30" i="57"/>
  <c r="T21" i="57"/>
  <c r="W14" i="55"/>
  <c r="Z16" i="57"/>
  <c r="U16" i="57"/>
  <c r="U36" i="57"/>
  <c r="N37" i="57"/>
  <c r="AH14" i="57"/>
  <c r="U14" i="57"/>
  <c r="F27" i="57"/>
  <c r="AJ27" i="57"/>
  <c r="AL27" i="57" s="1"/>
  <c r="R29" i="57"/>
  <c r="Z30" i="57"/>
  <c r="AF26" i="57"/>
  <c r="D23" i="55"/>
  <c r="O39" i="57"/>
  <c r="P41" i="57"/>
  <c r="R45" i="55"/>
  <c r="O40" i="57"/>
  <c r="AB39" i="57"/>
  <c r="AD39" i="57" s="1"/>
  <c r="X39" i="57"/>
  <c r="N43" i="55"/>
  <c r="M38" i="57"/>
  <c r="AB36" i="57"/>
  <c r="AD36" i="57" s="1"/>
  <c r="X36" i="57"/>
  <c r="N40" i="55"/>
  <c r="E33" i="57"/>
  <c r="AB31" i="57"/>
  <c r="AD31" i="57" s="1"/>
  <c r="X31" i="57"/>
  <c r="N35" i="55"/>
  <c r="P25" i="57"/>
  <c r="R29" i="55"/>
  <c r="AB23" i="57"/>
  <c r="AD23" i="57" s="1"/>
  <c r="X23" i="57"/>
  <c r="N27" i="55"/>
  <c r="AF22" i="57"/>
  <c r="N26" i="55"/>
  <c r="E15" i="57"/>
  <c r="AB19" i="57"/>
  <c r="AD19" i="57" s="1"/>
  <c r="X19" i="57"/>
  <c r="N23" i="55"/>
  <c r="O18" i="57"/>
  <c r="E11" i="57"/>
  <c r="J14" i="55"/>
  <c r="L38" i="57"/>
  <c r="AJ30" i="57"/>
  <c r="AL30" i="57" s="1"/>
  <c r="F30" i="57"/>
  <c r="AB30" i="57"/>
  <c r="AD30" i="57" s="1"/>
  <c r="H30" i="57"/>
  <c r="J30" i="57" s="1"/>
  <c r="N34" i="55"/>
  <c r="G33" i="55"/>
  <c r="H33" i="55"/>
  <c r="I29" i="55"/>
  <c r="K29" i="55"/>
  <c r="C14" i="55"/>
  <c r="E14" i="55" s="1"/>
  <c r="D14" i="55"/>
  <c r="B19" i="55"/>
  <c r="I20" i="55"/>
  <c r="K20" i="55"/>
  <c r="S20" i="55"/>
  <c r="T20" i="55"/>
  <c r="D22" i="55"/>
  <c r="C22" i="55"/>
  <c r="E22" i="55" s="1"/>
  <c r="J24" i="55"/>
  <c r="H24" i="55"/>
  <c r="G24" i="55"/>
  <c r="U24" i="55"/>
  <c r="S24" i="55"/>
  <c r="T24" i="55"/>
  <c r="C29" i="55"/>
  <c r="E29" i="55" s="1"/>
  <c r="D29" i="55"/>
  <c r="K36" i="55"/>
  <c r="I36" i="55"/>
  <c r="C44" i="55"/>
  <c r="E44" i="55" s="1"/>
  <c r="D44" i="55"/>
  <c r="N9" i="57"/>
  <c r="P9" i="57"/>
  <c r="G40" i="55"/>
  <c r="H40" i="55"/>
  <c r="G31" i="55"/>
  <c r="H31" i="55"/>
  <c r="J31" i="55"/>
  <c r="G13" i="55"/>
  <c r="J13" i="55"/>
  <c r="T14" i="55"/>
  <c r="S14" i="55"/>
  <c r="S16" i="55"/>
  <c r="T16" i="55"/>
  <c r="C18" i="55"/>
  <c r="E18" i="55" s="1"/>
  <c r="D18" i="55"/>
  <c r="G19" i="55"/>
  <c r="J19" i="55"/>
  <c r="G21" i="55"/>
  <c r="H21" i="55"/>
  <c r="T40" i="55"/>
  <c r="S40" i="55"/>
  <c r="D10" i="57"/>
  <c r="G10" i="57"/>
  <c r="I10" i="57" s="1"/>
  <c r="R12" i="57"/>
  <c r="N12" i="57"/>
  <c r="D32" i="57"/>
  <c r="B36" i="55"/>
  <c r="AE38" i="57"/>
  <c r="AG38" i="57" s="1"/>
  <c r="B42" i="55"/>
  <c r="AF22" i="58"/>
  <c r="AF45" i="58"/>
  <c r="P15" i="58"/>
  <c r="N16" i="58"/>
  <c r="Z16" i="58" s="1"/>
  <c r="N20" i="58"/>
  <c r="AD20" i="58" s="1"/>
  <c r="P21" i="58"/>
  <c r="N26" i="58"/>
  <c r="AF26" i="58" s="1"/>
  <c r="P31" i="58"/>
  <c r="P33" i="58"/>
  <c r="P39" i="58"/>
  <c r="P41" i="58"/>
  <c r="B45" i="55"/>
  <c r="O16" i="58"/>
  <c r="AC16" i="58" s="1"/>
  <c r="Q16" i="58"/>
  <c r="Q18" i="58"/>
  <c r="O19" i="58"/>
  <c r="AA19" i="58" s="1"/>
  <c r="O20" i="58"/>
  <c r="AG20" i="58" s="1"/>
  <c r="Q20" i="58"/>
  <c r="O21" i="58"/>
  <c r="AA21" i="58" s="1"/>
  <c r="Q21" i="58"/>
  <c r="Q22" i="58"/>
  <c r="O23" i="58"/>
  <c r="AA23" i="58" s="1"/>
  <c r="O24" i="58"/>
  <c r="AE24" i="58" s="1"/>
  <c r="Q24" i="58"/>
  <c r="O25" i="58"/>
  <c r="AG25" i="58" s="1"/>
  <c r="Q26" i="58"/>
  <c r="Q28" i="58"/>
  <c r="O31" i="58"/>
  <c r="AA31" i="58" s="1"/>
  <c r="Q32" i="58"/>
  <c r="Q33" i="58"/>
  <c r="Q34" i="58"/>
  <c r="Q36" i="58"/>
  <c r="Q40" i="58"/>
  <c r="Q41" i="58"/>
  <c r="Q42" i="58"/>
  <c r="Q44" i="58"/>
  <c r="P14" i="58"/>
  <c r="AF24" i="58"/>
  <c r="AG42" i="58"/>
  <c r="AF17" i="58"/>
  <c r="AF18" i="58"/>
  <c r="AG33" i="58"/>
  <c r="AD15" i="58"/>
  <c r="AD44" i="58"/>
  <c r="AD40" i="58"/>
  <c r="AD34" i="58"/>
  <c r="AE19" i="58"/>
  <c r="AD19" i="58"/>
  <c r="AD43" i="58"/>
  <c r="AD38" i="58"/>
  <c r="AD28" i="58"/>
  <c r="AE31" i="58"/>
  <c r="AE36" i="58"/>
  <c r="AB24" i="58"/>
  <c r="AB17" i="58"/>
  <c r="AB21" i="58"/>
  <c r="AB35" i="58"/>
  <c r="Z29" i="58"/>
  <c r="Z41" i="58"/>
  <c r="AG46" i="58"/>
  <c r="AG34" i="58"/>
  <c r="AF23" i="58"/>
  <c r="AF43" i="58"/>
  <c r="AF39" i="58"/>
  <c r="AD22" i="58"/>
  <c r="AE40" i="58"/>
  <c r="AE30" i="58"/>
  <c r="AD23" i="58"/>
  <c r="AD33" i="58"/>
  <c r="AE45" i="58"/>
  <c r="AE39" i="58"/>
  <c r="AC40" i="58"/>
  <c r="AB25" i="58"/>
  <c r="AB39" i="58"/>
  <c r="AC32" i="58"/>
  <c r="AB15" i="58"/>
  <c r="AB28" i="58"/>
  <c r="AB19" i="58"/>
  <c r="AB43" i="58"/>
  <c r="AC30" i="58"/>
  <c r="Z33" i="58"/>
  <c r="Z37" i="58"/>
  <c r="Z31" i="58"/>
  <c r="AF19" i="58"/>
  <c r="AG44" i="58"/>
  <c r="AG30" i="58"/>
  <c r="AF25" i="58"/>
  <c r="AF41" i="58"/>
  <c r="AF37" i="58"/>
  <c r="AF31" i="58"/>
  <c r="AD30" i="58"/>
  <c r="AD45" i="58"/>
  <c r="AD37" i="58"/>
  <c r="AE44" i="58"/>
  <c r="AE38" i="58"/>
  <c r="AE28" i="58"/>
  <c r="AE42" i="58"/>
  <c r="AE34" i="58"/>
  <c r="AD17" i="58"/>
  <c r="AE35" i="58"/>
  <c r="AE46" i="58"/>
  <c r="AE41" i="58"/>
  <c r="AE37" i="58"/>
  <c r="AE32" i="58"/>
  <c r="AC46" i="58"/>
  <c r="AB23" i="58"/>
  <c r="AC44" i="58"/>
  <c r="AC36" i="58"/>
  <c r="AC28" i="58"/>
  <c r="AC38" i="58"/>
  <c r="AC22" i="58"/>
  <c r="AC42" i="58"/>
  <c r="AC34" i="58"/>
  <c r="U29" i="58"/>
  <c r="W29" i="58" s="1"/>
  <c r="R47" i="58"/>
  <c r="Z40" i="58"/>
  <c r="Z32" i="58"/>
  <c r="AA22" i="58"/>
  <c r="Z21" i="58"/>
  <c r="AA17" i="58"/>
  <c r="N14" i="58"/>
  <c r="AF14" i="58" s="1"/>
  <c r="Z18" i="58"/>
  <c r="Z46" i="58"/>
  <c r="Z38" i="58"/>
  <c r="Z28" i="58"/>
  <c r="Z42" i="58"/>
  <c r="Z34" i="58"/>
  <c r="AA18" i="58"/>
  <c r="Z44" i="58"/>
  <c r="Z36" i="58"/>
  <c r="Z30" i="58"/>
  <c r="AG15" i="58"/>
  <c r="AG27" i="58"/>
  <c r="AG41" i="58"/>
  <c r="AF20" i="58"/>
  <c r="AG17" i="58"/>
  <c r="AG14" i="58"/>
  <c r="AG18" i="58"/>
  <c r="AG45" i="58"/>
  <c r="AG43" i="58"/>
  <c r="AG39" i="58"/>
  <c r="AG37" i="58"/>
  <c r="AF15" i="58"/>
  <c r="AG22" i="58"/>
  <c r="AF21" i="58"/>
  <c r="AF46" i="58"/>
  <c r="AF44" i="58"/>
  <c r="AF42" i="58"/>
  <c r="AF40" i="58"/>
  <c r="AF38" i="58"/>
  <c r="AF36" i="58"/>
  <c r="U36" i="58" s="1"/>
  <c r="W36" i="58" s="1"/>
  <c r="AF34" i="58"/>
  <c r="AF30" i="58"/>
  <c r="AG35" i="58"/>
  <c r="AG29" i="58"/>
  <c r="AG40" i="58"/>
  <c r="AG38" i="58"/>
  <c r="AG36" i="58"/>
  <c r="AG32" i="58"/>
  <c r="AG28" i="58"/>
  <c r="AC45" i="58"/>
  <c r="AC41" i="58"/>
  <c r="AC37" i="58"/>
  <c r="AC33" i="58"/>
  <c r="AC29" i="58"/>
  <c r="AB22" i="58"/>
  <c r="U22" i="58" s="1"/>
  <c r="W22" i="58" s="1"/>
  <c r="AB18" i="58"/>
  <c r="AC43" i="58"/>
  <c r="AC39" i="58"/>
  <c r="AC35" i="58"/>
  <c r="AC27" i="58"/>
  <c r="AE18" i="58"/>
  <c r="AD16" i="58"/>
  <c r="AE33" i="58"/>
  <c r="AE29" i="58"/>
  <c r="AD25" i="58"/>
  <c r="AE16" i="58"/>
  <c r="AE17" i="58"/>
  <c r="AC14" i="58"/>
  <c r="AA15" i="58"/>
  <c r="AC15" i="58"/>
  <c r="S47" i="58"/>
  <c r="U45" i="58" l="1"/>
  <c r="W45" i="58" s="1"/>
  <c r="AB16" i="58"/>
  <c r="U27" i="58"/>
  <c r="W27" i="58" s="1"/>
  <c r="AA14" i="58"/>
  <c r="V14" i="58" s="1"/>
  <c r="X14" i="58" s="1"/>
  <c r="AA25" i="58"/>
  <c r="AC31" i="58"/>
  <c r="AC19" i="58"/>
  <c r="Z26" i="58"/>
  <c r="U35" i="58"/>
  <c r="W35" i="58" s="1"/>
  <c r="AE23" i="58"/>
  <c r="U28" i="58"/>
  <c r="W28" i="58" s="1"/>
  <c r="AC25" i="58"/>
  <c r="AC20" i="58"/>
  <c r="U32" i="58"/>
  <c r="W32" i="58" s="1"/>
  <c r="U15" i="58"/>
  <c r="W15" i="58" s="1"/>
  <c r="AE25" i="58"/>
  <c r="AE20" i="58"/>
  <c r="AA20" i="58"/>
  <c r="U33" i="58"/>
  <c r="W33" i="58" s="1"/>
  <c r="U24" i="58"/>
  <c r="W24" i="58" s="1"/>
  <c r="AC21" i="58"/>
  <c r="AE21" i="58"/>
  <c r="U37" i="58"/>
  <c r="W37" i="58" s="1"/>
  <c r="U41" i="58"/>
  <c r="W41" i="58" s="1"/>
  <c r="U40" i="58"/>
  <c r="W40" i="58" s="1"/>
  <c r="U42" i="58"/>
  <c r="W42" i="58" s="1"/>
  <c r="V40" i="58"/>
  <c r="X40" i="58" s="1"/>
  <c r="P47" i="58"/>
  <c r="V30" i="58"/>
  <c r="X30" i="58" s="1"/>
  <c r="V26" i="58"/>
  <c r="X26" i="58" s="1"/>
  <c r="AC23" i="58"/>
  <c r="Z20" i="58"/>
  <c r="AB20" i="58"/>
  <c r="AA24" i="58"/>
  <c r="AC24" i="58"/>
  <c r="AD26" i="58"/>
  <c r="AB26" i="58"/>
  <c r="V35" i="55"/>
  <c r="Q47" i="58"/>
  <c r="V36" i="55"/>
  <c r="W36" i="55"/>
  <c r="W38" i="55"/>
  <c r="V38" i="55"/>
  <c r="V34" i="58"/>
  <c r="X34" i="58" s="1"/>
  <c r="AG21" i="58"/>
  <c r="V21" i="58" s="1"/>
  <c r="X21" i="58" s="1"/>
  <c r="V13" i="55"/>
  <c r="V41" i="58"/>
  <c r="X41" i="58" s="1"/>
  <c r="AG24" i="58"/>
  <c r="W12" i="55"/>
  <c r="V12" i="55"/>
  <c r="W28" i="55"/>
  <c r="V28" i="55"/>
  <c r="W32" i="55"/>
  <c r="V32" i="55"/>
  <c r="V30" i="55"/>
  <c r="W30" i="55"/>
  <c r="AG31" i="58"/>
  <c r="W31" i="55"/>
  <c r="V31" i="55"/>
  <c r="C45" i="55"/>
  <c r="E45" i="55" s="1"/>
  <c r="D45" i="55"/>
  <c r="D42" i="55"/>
  <c r="C42" i="55"/>
  <c r="E42" i="55" s="1"/>
  <c r="C36" i="55"/>
  <c r="E36" i="55" s="1"/>
  <c r="D36" i="55"/>
  <c r="K31" i="55"/>
  <c r="I31" i="55"/>
  <c r="K40" i="55"/>
  <c r="I40" i="55"/>
  <c r="I24" i="55"/>
  <c r="K24" i="55"/>
  <c r="O34" i="55"/>
  <c r="P34" i="55"/>
  <c r="Q34" i="55" s="1"/>
  <c r="X23" i="55"/>
  <c r="Z19" i="57"/>
  <c r="AH22" i="57"/>
  <c r="AB26" i="55"/>
  <c r="Z23" i="57"/>
  <c r="X27" i="55"/>
  <c r="U29" i="55"/>
  <c r="T29" i="55"/>
  <c r="S29" i="55"/>
  <c r="O35" i="55"/>
  <c r="P35" i="55"/>
  <c r="Q35" i="55" s="1"/>
  <c r="O40" i="55"/>
  <c r="P40" i="55"/>
  <c r="Q40" i="55" s="1"/>
  <c r="P43" i="55"/>
  <c r="Q43" i="55" s="1"/>
  <c r="O43" i="55"/>
  <c r="S45" i="55"/>
  <c r="T45" i="55"/>
  <c r="U45" i="55"/>
  <c r="AB30" i="55"/>
  <c r="AH26" i="57"/>
  <c r="V29" i="57"/>
  <c r="T29" i="57"/>
  <c r="AC13" i="55"/>
  <c r="AD13" i="55"/>
  <c r="AE13" i="55" s="1"/>
  <c r="R40" i="57"/>
  <c r="R44" i="55"/>
  <c r="P40" i="57"/>
  <c r="N40" i="57"/>
  <c r="H43" i="55"/>
  <c r="G43" i="55"/>
  <c r="J43" i="55"/>
  <c r="S38" i="57"/>
  <c r="U38" i="57"/>
  <c r="G41" i="55"/>
  <c r="H41" i="55"/>
  <c r="J41" i="55"/>
  <c r="H23" i="55"/>
  <c r="G23" i="55"/>
  <c r="J23" i="55"/>
  <c r="U19" i="57"/>
  <c r="S19" i="57"/>
  <c r="R22" i="55"/>
  <c r="P18" i="57"/>
  <c r="N18" i="57"/>
  <c r="R18" i="57"/>
  <c r="AB15" i="57"/>
  <c r="AD15" i="57" s="1"/>
  <c r="X15" i="57"/>
  <c r="N19" i="55"/>
  <c r="AF15" i="57"/>
  <c r="H15" i="57"/>
  <c r="J15" i="57" s="1"/>
  <c r="AJ15" i="57"/>
  <c r="AL15" i="57" s="1"/>
  <c r="F15" i="57"/>
  <c r="K18" i="55"/>
  <c r="I18" i="55"/>
  <c r="I14" i="55"/>
  <c r="K14" i="55"/>
  <c r="P15" i="55"/>
  <c r="Q15" i="55" s="1"/>
  <c r="O15" i="55"/>
  <c r="X15" i="55"/>
  <c r="Z11" i="57"/>
  <c r="S17" i="55"/>
  <c r="T17" i="55"/>
  <c r="U17" i="55"/>
  <c r="O30" i="55"/>
  <c r="P30" i="55"/>
  <c r="Q30" i="55" s="1"/>
  <c r="X31" i="55"/>
  <c r="Z27" i="57"/>
  <c r="S33" i="55"/>
  <c r="U33" i="55"/>
  <c r="T33" i="55"/>
  <c r="U41" i="55"/>
  <c r="T41" i="55"/>
  <c r="S41" i="55"/>
  <c r="O47" i="58"/>
  <c r="AF16" i="58"/>
  <c r="U17" i="58"/>
  <c r="W17" i="58" s="1"/>
  <c r="AG19" i="58"/>
  <c r="AG23" i="58"/>
  <c r="V23" i="58" s="1"/>
  <c r="X23" i="58" s="1"/>
  <c r="U39" i="58"/>
  <c r="W39" i="58" s="1"/>
  <c r="AA16" i="58"/>
  <c r="AG16" i="58"/>
  <c r="N36" i="55"/>
  <c r="AB32" i="57"/>
  <c r="AD32" i="57" s="1"/>
  <c r="X32" i="57"/>
  <c r="AF32" i="57"/>
  <c r="H32" i="57"/>
  <c r="J32" i="57" s="1"/>
  <c r="AJ32" i="57"/>
  <c r="AL32" i="57" s="1"/>
  <c r="F32" i="57"/>
  <c r="T12" i="57"/>
  <c r="V12" i="57"/>
  <c r="N14" i="55"/>
  <c r="AF10" i="57"/>
  <c r="H10" i="57"/>
  <c r="J10" i="57" s="1"/>
  <c r="F10" i="57"/>
  <c r="AB10" i="57"/>
  <c r="AD10" i="57" s="1"/>
  <c r="X10" i="57"/>
  <c r="AJ10" i="57"/>
  <c r="AL10" i="57" s="1"/>
  <c r="I21" i="55"/>
  <c r="K21" i="55"/>
  <c r="K19" i="55"/>
  <c r="I19" i="55"/>
  <c r="K13" i="55"/>
  <c r="I13" i="55"/>
  <c r="V24" i="55"/>
  <c r="W24" i="55"/>
  <c r="C19" i="55"/>
  <c r="E19" i="55" s="1"/>
  <c r="D19" i="55"/>
  <c r="K33" i="55"/>
  <c r="I33" i="55"/>
  <c r="P38" i="57"/>
  <c r="R42" i="55"/>
  <c r="N38" i="57"/>
  <c r="R38" i="57"/>
  <c r="P23" i="55"/>
  <c r="Q23" i="55" s="1"/>
  <c r="O23" i="55"/>
  <c r="P26" i="55"/>
  <c r="Q26" i="55" s="1"/>
  <c r="O26" i="55"/>
  <c r="O27" i="55"/>
  <c r="P27" i="55"/>
  <c r="Q27" i="55" s="1"/>
  <c r="Z31" i="57"/>
  <c r="X35" i="55"/>
  <c r="Z36" i="57"/>
  <c r="X40" i="55"/>
  <c r="X43" i="55"/>
  <c r="Z39" i="57"/>
  <c r="G44" i="55"/>
  <c r="J44" i="55"/>
  <c r="H44" i="55"/>
  <c r="S40" i="57"/>
  <c r="U40" i="57"/>
  <c r="P39" i="57"/>
  <c r="R43" i="55"/>
  <c r="R39" i="57"/>
  <c r="N39" i="57"/>
  <c r="S39" i="57"/>
  <c r="U39" i="57"/>
  <c r="G42" i="55"/>
  <c r="H42" i="55"/>
  <c r="J42" i="55"/>
  <c r="S37" i="57"/>
  <c r="U37" i="57"/>
  <c r="AJ33" i="57"/>
  <c r="AL33" i="57" s="1"/>
  <c r="X33" i="57"/>
  <c r="H33" i="57"/>
  <c r="J33" i="57" s="1"/>
  <c r="AB33" i="57"/>
  <c r="AD33" i="57" s="1"/>
  <c r="N37" i="55"/>
  <c r="F33" i="57"/>
  <c r="AF33" i="57"/>
  <c r="R19" i="57"/>
  <c r="R23" i="55"/>
  <c r="N19" i="57"/>
  <c r="P19" i="57"/>
  <c r="S18" i="57"/>
  <c r="U18" i="57"/>
  <c r="G22" i="55"/>
  <c r="H22" i="55"/>
  <c r="J22" i="55"/>
  <c r="D15" i="55"/>
  <c r="C15" i="55"/>
  <c r="E15" i="55" s="1"/>
  <c r="K39" i="55"/>
  <c r="I39" i="55"/>
  <c r="AB15" i="55"/>
  <c r="AH11" i="57"/>
  <c r="P31" i="55"/>
  <c r="Q31" i="55" s="1"/>
  <c r="O31" i="55"/>
  <c r="V17" i="58"/>
  <c r="X17" i="58" s="1"/>
  <c r="U43" i="58"/>
  <c r="W43" i="58" s="1"/>
  <c r="V37" i="58"/>
  <c r="X37" i="58" s="1"/>
  <c r="U25" i="58"/>
  <c r="W25" i="58" s="1"/>
  <c r="U34" i="58"/>
  <c r="W34" i="58" s="1"/>
  <c r="V36" i="58"/>
  <c r="X36" i="58" s="1"/>
  <c r="V18" i="58"/>
  <c r="X18" i="58" s="1"/>
  <c r="V15" i="58"/>
  <c r="X15" i="58" s="1"/>
  <c r="V22" i="58"/>
  <c r="X22" i="58" s="1"/>
  <c r="U46" i="58"/>
  <c r="W46" i="58" s="1"/>
  <c r="V31" i="58"/>
  <c r="X31" i="58" s="1"/>
  <c r="V38" i="58"/>
  <c r="X38" i="58" s="1"/>
  <c r="U23" i="58"/>
  <c r="W23" i="58" s="1"/>
  <c r="U31" i="58"/>
  <c r="W31" i="58" s="1"/>
  <c r="U19" i="58"/>
  <c r="W19" i="58" s="1"/>
  <c r="U30" i="58"/>
  <c r="W30" i="58" s="1"/>
  <c r="V44" i="58"/>
  <c r="X44" i="58" s="1"/>
  <c r="V46" i="58"/>
  <c r="X46" i="58" s="1"/>
  <c r="V27" i="58"/>
  <c r="X27" i="58" s="1"/>
  <c r="V45" i="58"/>
  <c r="X45" i="58" s="1"/>
  <c r="V35" i="58"/>
  <c r="X35" i="58" s="1"/>
  <c r="V28" i="58"/>
  <c r="X28" i="58" s="1"/>
  <c r="Z14" i="58"/>
  <c r="AD14" i="58"/>
  <c r="V42" i="58"/>
  <c r="X42" i="58" s="1"/>
  <c r="V32" i="58"/>
  <c r="X32" i="58" s="1"/>
  <c r="V33" i="58"/>
  <c r="X33" i="58" s="1"/>
  <c r="AB14" i="58"/>
  <c r="V39" i="58"/>
  <c r="X39" i="58" s="1"/>
  <c r="N47" i="58"/>
  <c r="U18" i="58"/>
  <c r="W18" i="58" s="1"/>
  <c r="U44" i="58"/>
  <c r="W44" i="58" s="1"/>
  <c r="U21" i="58"/>
  <c r="W21" i="58" s="1"/>
  <c r="U38" i="58"/>
  <c r="W38" i="58" s="1"/>
  <c r="U16" i="58"/>
  <c r="W16" i="58" s="1"/>
  <c r="V43" i="58"/>
  <c r="X43" i="58" s="1"/>
  <c r="V29" i="58"/>
  <c r="X29" i="58" s="1"/>
  <c r="V25" i="58" l="1"/>
  <c r="X25" i="58" s="1"/>
  <c r="V19" i="58"/>
  <c r="X19" i="58" s="1"/>
  <c r="U20" i="58"/>
  <c r="W20" i="58" s="1"/>
  <c r="V20" i="58"/>
  <c r="X20" i="58" s="1"/>
  <c r="U26" i="58"/>
  <c r="W26" i="58" s="1"/>
  <c r="V16" i="58"/>
  <c r="X16" i="58" s="1"/>
  <c r="V24" i="58"/>
  <c r="X24" i="58" s="1"/>
  <c r="U14" i="58"/>
  <c r="W14" i="58" s="1"/>
  <c r="AC15" i="55"/>
  <c r="AD15" i="55"/>
  <c r="AE15" i="55" s="1"/>
  <c r="U23" i="55"/>
  <c r="T23" i="55"/>
  <c r="S23" i="55"/>
  <c r="AB37" i="55"/>
  <c r="AH33" i="57"/>
  <c r="P37" i="55"/>
  <c r="Q37" i="55" s="1"/>
  <c r="O37" i="55"/>
  <c r="U43" i="55"/>
  <c r="T43" i="55"/>
  <c r="S43" i="55"/>
  <c r="I44" i="55"/>
  <c r="K44" i="55"/>
  <c r="Z43" i="55"/>
  <c r="AA43" i="55" s="1"/>
  <c r="Y43" i="55"/>
  <c r="X14" i="55"/>
  <c r="Z10" i="57"/>
  <c r="AB14" i="55"/>
  <c r="AH10" i="57"/>
  <c r="X36" i="55"/>
  <c r="Z32" i="57"/>
  <c r="P36" i="55"/>
  <c r="Q36" i="55" s="1"/>
  <c r="O36" i="55"/>
  <c r="Z31" i="55"/>
  <c r="AA31" i="55" s="1"/>
  <c r="Y31" i="55"/>
  <c r="O19" i="55"/>
  <c r="P19" i="55"/>
  <c r="Q19" i="55" s="1"/>
  <c r="S22" i="55"/>
  <c r="U22" i="55"/>
  <c r="T22" i="55"/>
  <c r="I23" i="55"/>
  <c r="K23" i="55"/>
  <c r="K41" i="55"/>
  <c r="I41" i="55"/>
  <c r="I43" i="55"/>
  <c r="K43" i="55"/>
  <c r="U44" i="55"/>
  <c r="S44" i="55"/>
  <c r="T44" i="55"/>
  <c r="W45" i="55"/>
  <c r="V45" i="55"/>
  <c r="Z27" i="55"/>
  <c r="AA27" i="55" s="1"/>
  <c r="Y27" i="55"/>
  <c r="AC26" i="55"/>
  <c r="AD26" i="55"/>
  <c r="AE26" i="55" s="1"/>
  <c r="I22" i="55"/>
  <c r="K22" i="55"/>
  <c r="V19" i="57"/>
  <c r="T19" i="57"/>
  <c r="X37" i="55"/>
  <c r="Z33" i="57"/>
  <c r="I42" i="55"/>
  <c r="K42" i="55"/>
  <c r="T39" i="57"/>
  <c r="V39" i="57"/>
  <c r="Z40" i="55"/>
  <c r="AA40" i="55" s="1"/>
  <c r="Y40" i="55"/>
  <c r="Z35" i="55"/>
  <c r="AA35" i="55" s="1"/>
  <c r="Y35" i="55"/>
  <c r="T38" i="57"/>
  <c r="V38" i="57"/>
  <c r="T42" i="55"/>
  <c r="U42" i="55"/>
  <c r="S42" i="55"/>
  <c r="O14" i="55"/>
  <c r="P14" i="55"/>
  <c r="Q14" i="55" s="1"/>
  <c r="AB36" i="55"/>
  <c r="AH32" i="57"/>
  <c r="W41" i="55"/>
  <c r="V41" i="55"/>
  <c r="W33" i="55"/>
  <c r="V33" i="55"/>
  <c r="V17" i="55"/>
  <c r="W17" i="55"/>
  <c r="Z15" i="55"/>
  <c r="AA15" i="55" s="1"/>
  <c r="Y15" i="55"/>
  <c r="AB19" i="55"/>
  <c r="AH15" i="57"/>
  <c r="X19" i="55"/>
  <c r="Z15" i="57"/>
  <c r="T18" i="57"/>
  <c r="V18" i="57"/>
  <c r="T40" i="57"/>
  <c r="V40" i="57"/>
  <c r="AC30" i="55"/>
  <c r="AD30" i="55"/>
  <c r="AE30" i="55" s="1"/>
  <c r="W29" i="55"/>
  <c r="V29" i="55"/>
  <c r="Z23" i="55"/>
  <c r="AA23" i="55" s="1"/>
  <c r="Y23" i="55"/>
  <c r="W47" i="58" l="1"/>
  <c r="X47" i="58"/>
  <c r="V47" i="58"/>
  <c r="U47" i="58"/>
  <c r="Z19" i="55"/>
  <c r="AA19" i="55" s="1"/>
  <c r="Y19" i="55"/>
  <c r="AC19" i="55"/>
  <c r="AD19" i="55"/>
  <c r="AE19" i="55" s="1"/>
  <c r="AC36" i="55"/>
  <c r="AD36" i="55"/>
  <c r="AE36" i="55" s="1"/>
  <c r="W42" i="55"/>
  <c r="V42" i="55"/>
  <c r="V44" i="55"/>
  <c r="W44" i="55"/>
  <c r="W22" i="55"/>
  <c r="V22" i="55"/>
  <c r="W43" i="55"/>
  <c r="V43" i="55"/>
  <c r="AC37" i="55"/>
  <c r="AD37" i="55"/>
  <c r="AE37" i="55" s="1"/>
  <c r="Z37" i="55"/>
  <c r="AA37" i="55" s="1"/>
  <c r="Y37" i="55"/>
  <c r="Z36" i="55"/>
  <c r="AA36" i="55" s="1"/>
  <c r="Y36" i="55"/>
  <c r="AD14" i="55"/>
  <c r="AE14" i="55" s="1"/>
  <c r="AC14" i="55"/>
  <c r="Y14" i="55"/>
  <c r="Z14" i="55"/>
  <c r="AA14" i="55" s="1"/>
  <c r="W23" i="55"/>
  <c r="V23" i="55"/>
</calcChain>
</file>

<file path=xl/sharedStrings.xml><?xml version="1.0" encoding="utf-8"?>
<sst xmlns="http://schemas.openxmlformats.org/spreadsheetml/2006/main" count="499" uniqueCount="184">
  <si>
    <t>Label</t>
  </si>
  <si>
    <t>Compulsory</t>
  </si>
  <si>
    <t>countries</t>
  </si>
  <si>
    <t>AT</t>
  </si>
  <si>
    <t>BE</t>
  </si>
  <si>
    <t>BG</t>
  </si>
  <si>
    <t>CY</t>
  </si>
  <si>
    <t>CZ</t>
  </si>
  <si>
    <t>DE</t>
  </si>
  <si>
    <t>DK</t>
  </si>
  <si>
    <t>EE</t>
  </si>
  <si>
    <t>ES</t>
  </si>
  <si>
    <t>FI</t>
  </si>
  <si>
    <t>FR</t>
  </si>
  <si>
    <t>EL</t>
  </si>
  <si>
    <t>HU</t>
  </si>
  <si>
    <t>IE</t>
  </si>
  <si>
    <t>IT</t>
  </si>
  <si>
    <t>LT</t>
  </si>
  <si>
    <t>LU</t>
  </si>
  <si>
    <t>LV</t>
  </si>
  <si>
    <t>MT</t>
  </si>
  <si>
    <t>NL</t>
  </si>
  <si>
    <t>PL</t>
  </si>
  <si>
    <t>PT</t>
  </si>
  <si>
    <t>RO</t>
  </si>
  <si>
    <t>SE</t>
  </si>
  <si>
    <t>SI</t>
  </si>
  <si>
    <t>SK</t>
  </si>
  <si>
    <t>UK</t>
  </si>
  <si>
    <t>HR</t>
  </si>
  <si>
    <t>TR</t>
  </si>
  <si>
    <t>CH</t>
  </si>
  <si>
    <t>IS</t>
  </si>
  <si>
    <t>LI</t>
  </si>
  <si>
    <t>Liechtenstein</t>
  </si>
  <si>
    <t>NO</t>
  </si>
  <si>
    <t>languages</t>
  </si>
  <si>
    <t>commercial</t>
  </si>
  <si>
    <t>status</t>
  </si>
  <si>
    <t>agencies</t>
  </si>
  <si>
    <t>Yes</t>
  </si>
  <si>
    <t>No</t>
  </si>
  <si>
    <t>nace</t>
  </si>
  <si>
    <t>Field Types</t>
  </si>
  <si>
    <t>Textbox</t>
  </si>
  <si>
    <t>Textarea</t>
  </si>
  <si>
    <t>ComboBox</t>
  </si>
  <si>
    <t>List</t>
  </si>
  <si>
    <t>Table</t>
  </si>
  <si>
    <t>Section</t>
  </si>
  <si>
    <t>DetailedView</t>
  </si>
  <si>
    <t>Visibility</t>
  </si>
  <si>
    <t>Dictionary</t>
  </si>
  <si>
    <t>Sub-section</t>
  </si>
  <si>
    <t>Numericbox</t>
  </si>
  <si>
    <t>Checkbox</t>
  </si>
  <si>
    <t>Datetimepicker</t>
  </si>
  <si>
    <t>VET learner and staff mobility
(KA102)</t>
  </si>
  <si>
    <t>Training/teaching assignments abroad 
(VET-TAA)</t>
  </si>
  <si>
    <t>Staff training abroad
(VET-STA)</t>
  </si>
  <si>
    <t>Training/teaching assignments abroad
(SE-TAA)</t>
  </si>
  <si>
    <t>Staff training abroad
(SE-STA)</t>
  </si>
  <si>
    <t>Training/teaching assignments abroad
(AE-TAA)</t>
  </si>
  <si>
    <t>Staff training abroad
(AE-STA)</t>
  </si>
  <si>
    <t>VET Learners in companies
(VET-COMP)</t>
  </si>
  <si>
    <t>VET learners in vocational institutes
(VET-SCHOOL)</t>
  </si>
  <si>
    <t>School education staff mobility
(KA101)</t>
  </si>
  <si>
    <t>Adult education staff mobility
(KA104)</t>
  </si>
  <si>
    <t>Iceland</t>
  </si>
  <si>
    <t>Norway</t>
  </si>
  <si>
    <t>Switzerland</t>
  </si>
  <si>
    <t>Turkey</t>
  </si>
  <si>
    <t>Daily</t>
  </si>
  <si>
    <t>Austria</t>
  </si>
  <si>
    <t>Belgium</t>
  </si>
  <si>
    <t>Bulgaria</t>
  </si>
  <si>
    <t>Cyprus</t>
  </si>
  <si>
    <t>Czech Republic</t>
  </si>
  <si>
    <t>Germany</t>
  </si>
  <si>
    <t>Denmark</t>
  </si>
  <si>
    <t>Estonia</t>
  </si>
  <si>
    <t>Spain</t>
  </si>
  <si>
    <t>Finland</t>
  </si>
  <si>
    <t>France</t>
  </si>
  <si>
    <t>Greece</t>
  </si>
  <si>
    <t>Croatia</t>
  </si>
  <si>
    <t>Hungary</t>
  </si>
  <si>
    <t>Ireland</t>
  </si>
  <si>
    <t>Italy</t>
  </si>
  <si>
    <t>Lithuania</t>
  </si>
  <si>
    <t>Luxembourg</t>
  </si>
  <si>
    <t>Latvia</t>
  </si>
  <si>
    <t>Malta</t>
  </si>
  <si>
    <t>MK</t>
  </si>
  <si>
    <t>Former Yugoslav Republic of Macedonia</t>
  </si>
  <si>
    <t>Netherlands</t>
  </si>
  <si>
    <t>Poland</t>
  </si>
  <si>
    <t>Portugal</t>
  </si>
  <si>
    <t>Romania</t>
  </si>
  <si>
    <t>Sweden</t>
  </si>
  <si>
    <t>Slovenia</t>
  </si>
  <si>
    <t>Slovakia</t>
  </si>
  <si>
    <t>United Kingdom</t>
  </si>
  <si>
    <t>AT - Austria</t>
  </si>
  <si>
    <t>BE - Belgium</t>
  </si>
  <si>
    <t>BG - Bulgaria</t>
  </si>
  <si>
    <t>CH - Switzerland</t>
  </si>
  <si>
    <t>CY - Cyprus</t>
  </si>
  <si>
    <t>CZ - Czech Republic</t>
  </si>
  <si>
    <t>DE - Germany</t>
  </si>
  <si>
    <t>DK - Denmark</t>
  </si>
  <si>
    <t>EE - Estonia</t>
  </si>
  <si>
    <t>EL - Greece</t>
  </si>
  <si>
    <t>ES - Spain</t>
  </si>
  <si>
    <t>FI - Finland</t>
  </si>
  <si>
    <t>FR - France</t>
  </si>
  <si>
    <t>HR - Croatia</t>
  </si>
  <si>
    <t>HU - Hungary</t>
  </si>
  <si>
    <t>IE - Ireland</t>
  </si>
  <si>
    <t>IS - Iceland</t>
  </si>
  <si>
    <t>IT - Italy</t>
  </si>
  <si>
    <t>LI - Liechtenstein</t>
  </si>
  <si>
    <t>LT - Lithuania</t>
  </si>
  <si>
    <t>LU - Luxembourg</t>
  </si>
  <si>
    <t>LV - Latvia</t>
  </si>
  <si>
    <t>MK - Former Yugoslav Republic of Macedonia</t>
  </si>
  <si>
    <t>MT - Malta</t>
  </si>
  <si>
    <t>NL - Netherlands</t>
  </si>
  <si>
    <t>NO - Norway</t>
  </si>
  <si>
    <t>PL - Poland</t>
  </si>
  <si>
    <t>PT - Portugal</t>
  </si>
  <si>
    <t>RO - Romania</t>
  </si>
  <si>
    <t>SE - Sweden</t>
  </si>
  <si>
    <t>SI - Slovenia</t>
  </si>
  <si>
    <t>SK - Slovakia</t>
  </si>
  <si>
    <t>TR - Turkey</t>
  </si>
  <si>
    <t>UK - United Kingdom</t>
  </si>
  <si>
    <t>Destination Country</t>
  </si>
  <si>
    <t>Min</t>
  </si>
  <si>
    <t>Max</t>
  </si>
  <si>
    <t>Staff</t>
  </si>
  <si>
    <t>Learners</t>
  </si>
  <si>
    <t>NA Country</t>
  </si>
  <si>
    <t>DAILY RATES CALCULATION</t>
  </si>
  <si>
    <t>VET learners</t>
  </si>
  <si>
    <t>Reference EU rates</t>
  </si>
  <si>
    <t>Min/max % range for setting national rate</t>
  </si>
  <si>
    <t>Staff and learners by Action Type for technical implementation of rates</t>
  </si>
  <si>
    <t>% of the Maximum EU rates</t>
  </si>
  <si>
    <t>days 1 - 14</t>
  </si>
  <si>
    <t>days 15 - 60</t>
  </si>
  <si>
    <t>days 61 - 360</t>
  </si>
  <si>
    <t>Destination country</t>
  </si>
  <si>
    <t>100% of MIPs</t>
  </si>
  <si>
    <t>Must be between 50% and 100%</t>
  </si>
  <si>
    <t>Must be between 25% and 100%</t>
  </si>
  <si>
    <t>SELECT COUNTRY IN CELL B2 AND FILL ONLY THE 4 PERCENTAGES OF THE MAXIMUM EU RATES IN ROW 7</t>
  </si>
  <si>
    <t>VET learner</t>
  </si>
  <si>
    <t>INPUT</t>
  </si>
  <si>
    <t>Land</t>
  </si>
  <si>
    <t>Aantal</t>
  </si>
  <si>
    <t>deelnemers</t>
  </si>
  <si>
    <t>dagen</t>
  </si>
  <si>
    <t>Totaal</t>
  </si>
  <si>
    <t>min</t>
  </si>
  <si>
    <t>max</t>
  </si>
  <si>
    <t>Heen</t>
  </si>
  <si>
    <t>Terug</t>
  </si>
  <si>
    <t>Hulptool voor berekening van het aantal dagen</t>
  </si>
  <si>
    <t>Staff, accompanying persons, adult education day 1-14</t>
  </si>
  <si>
    <t>Staff, accompanying persons, adult education 15-98</t>
  </si>
  <si>
    <t>VET staff mobility</t>
  </si>
  <si>
    <t>VET accompanying persons mobility</t>
  </si>
  <si>
    <t>students day 1-14</t>
  </si>
  <si>
    <t>students day 15-60</t>
  </si>
  <si>
    <t>students day 61-360</t>
  </si>
  <si>
    <t>VET learners mobility (students)</t>
  </si>
  <si>
    <t>Adult Education staff mobility</t>
  </si>
  <si>
    <r>
      <t xml:space="preserve">Maak hieronder uw keuze </t>
    </r>
    <r>
      <rPr>
        <b/>
        <i/>
        <sz val="11"/>
        <color indexed="8"/>
        <rFont val="Calibri"/>
        <family val="2"/>
      </rPr>
      <t>(toelichting zie rechts)</t>
    </r>
    <r>
      <rPr>
        <b/>
        <sz val="15"/>
        <color indexed="8"/>
        <rFont val="Calibri"/>
        <family val="2"/>
      </rPr>
      <t>:</t>
    </r>
  </si>
  <si>
    <t>Vergoeding per deelnemer</t>
  </si>
  <si>
    <t>Totaal vergoeding</t>
  </si>
  <si>
    <t>Deze calculator is bedoeld om:
- inzicht te krijgen in het bedrag dat per deelnemer (student of professional (staff)) vergoed kan worden voor het verblijf in het buitenland om zodoende meer inzicht te krijgen in de totaal benodigde subsidie voor uw KA1 (mobiliteit) aanvraag
Deze calculator berekent ALLEEN verblijfskosten van deelnemers.
In het groene vlak kunt u kiezen voor welke doelgroep en sector u de calculator wilt invullen (zie pijltje voor de keuzen). Er zijn 4 keuzes:
- studenten in het mbo (VET)
- staff (professionals) in het mbo (VET)
- begeleidende personen in het mbo (VET)
- staff in ve (Adult Education).
Het is belangrijk om de goede selectie te maken omdat hiermee andere bedragen gepaard gaan.
U kunt per excel maar één doelgroep selecteren. Indien u meerdere doelgroepen wilt berekenen, dient u dus meerdere excels aan te maken.
Voor meer informatie verwijzen wij u graag naar de FAQ's op onze site www.erasmusplus.nl</t>
  </si>
  <si>
    <t>CALL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</si>
</sst>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 #,##0.00_ ;_ * \-#,##0.00_ ;_ * &quot;-&quot;??_ ;_ @_ "/>
    <numFmt numFmtId="164" formatCode="0.0"/>
    <numFmt numFmtId="165" formatCode="_ * #,##0_ ;_ * \-#,##0_ ;_ * &quot;-&quot;??_ ;_ @_ "/>
  </numFmts>
  <fonts count="37" x14ac:knownFonts="1">
    <font>
      <sz val="11"/>
      <color theme="1"/>
      <name val="Calibri"/>
      <family val="2"/>
      <scheme val="minor"/>
    </font>
    <font>
      <b/>
      <sz val="14"/>
      <color indexed="8"/>
      <name val="Verdana"/>
      <family val="2"/>
    </font>
    <font>
      <b/>
      <sz val="10"/>
      <name val="Arial"/>
      <family val="2"/>
    </font>
    <font>
      <b/>
      <sz val="8"/>
      <color indexed="8"/>
      <name val="Verdana"/>
      <family val="2"/>
    </font>
    <font>
      <b/>
      <sz val="15"/>
      <color indexed="8"/>
      <name val="Calibri"/>
      <family val="2"/>
    </font>
    <font>
      <b/>
      <i/>
      <sz val="11"/>
      <color indexed="8"/>
      <name val="Calibri"/>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6"/>
      <color theme="0"/>
      <name val="Calibri"/>
      <family val="2"/>
      <scheme val="minor"/>
    </font>
    <font>
      <b/>
      <sz val="11"/>
      <name val="Calibri"/>
      <family val="2"/>
      <scheme val="minor"/>
    </font>
    <font>
      <sz val="11"/>
      <name val="Calibri"/>
      <family val="2"/>
      <scheme val="minor"/>
    </font>
    <font>
      <b/>
      <sz val="16"/>
      <color theme="1"/>
      <name val="Calibri"/>
      <family val="2"/>
      <scheme val="minor"/>
    </font>
    <font>
      <i/>
      <sz val="11"/>
      <color theme="1"/>
      <name val="Calibri"/>
      <family val="2"/>
      <scheme val="minor"/>
    </font>
    <font>
      <sz val="14"/>
      <color theme="0"/>
      <name val="Calibri"/>
      <family val="2"/>
      <scheme val="minor"/>
    </font>
    <font>
      <b/>
      <sz val="14"/>
      <color theme="0"/>
      <name val="Calibri"/>
      <family val="2"/>
      <scheme val="minor"/>
    </font>
    <font>
      <b/>
      <sz val="12"/>
      <color rgb="FF3F3F76"/>
      <name val="Calibri"/>
      <family val="2"/>
      <scheme val="minor"/>
    </font>
    <font>
      <b/>
      <sz val="14"/>
      <color theme="1"/>
      <name val="Calibri"/>
      <family val="2"/>
      <scheme val="minor"/>
    </font>
    <font>
      <b/>
      <sz val="14"/>
      <color theme="3"/>
      <name val="Calibri"/>
      <family val="2"/>
      <scheme val="minor"/>
    </font>
    <font>
      <b/>
      <sz val="12"/>
      <name val="Calibri"/>
      <family val="2"/>
      <scheme val="minor"/>
    </font>
    <font>
      <b/>
      <sz val="15"/>
      <color theme="1"/>
      <name val="Calibri"/>
      <family val="2"/>
      <scheme val="minor"/>
    </font>
    <font>
      <b/>
      <sz val="12"/>
      <color rgb="FFFF0000"/>
      <name val="Calibri"/>
      <family val="2"/>
      <scheme val="minor"/>
    </font>
    <font>
      <b/>
      <sz val="24"/>
      <color theme="1"/>
      <name val="Calibri"/>
      <family val="2"/>
      <scheme val="minor"/>
    </font>
  </fonts>
  <fills count="46">
    <fill>
      <patternFill patternType="none"/>
    </fill>
    <fill>
      <patternFill patternType="gray125"/>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249977111117893"/>
        <bgColor indexed="64"/>
      </patternFill>
    </fill>
    <fill>
      <patternFill patternType="solid">
        <fgColor theme="5" tint="0.39997558519241921"/>
        <bgColor indexed="64"/>
      </patternFill>
    </fill>
    <fill>
      <patternFill patternType="solid">
        <fgColor theme="3" tint="0.59999389629810485"/>
        <bgColor indexed="64"/>
      </patternFill>
    </fill>
    <fill>
      <patternFill patternType="solid">
        <fgColor rgb="FFFF0000"/>
        <bgColor indexed="64"/>
      </patternFill>
    </fill>
    <fill>
      <patternFill patternType="solid">
        <fgColor theme="0" tint="-0.34998626667073579"/>
        <bgColor indexed="64"/>
      </patternFill>
    </fill>
    <fill>
      <patternFill patternType="solid">
        <fgColor theme="1"/>
        <bgColor indexed="64"/>
      </patternFill>
    </fill>
    <fill>
      <patternFill patternType="solid">
        <fgColor theme="8" tint="0.79998168889431442"/>
        <bgColor indexed="64"/>
      </patternFill>
    </fill>
    <fill>
      <patternFill patternType="solid">
        <fgColor rgb="FFFFC000"/>
        <bgColor indexed="64"/>
      </patternFill>
    </fill>
    <fill>
      <patternFill patternType="solid">
        <fgColor theme="4" tint="0.59999389629810485"/>
        <bgColor indexed="64"/>
      </patternFill>
    </fill>
    <fill>
      <patternFill patternType="solid">
        <fgColor theme="0"/>
        <bgColor indexed="64"/>
      </patternFill>
    </fill>
    <fill>
      <patternFill patternType="solid">
        <fgColor theme="5"/>
        <bgColor indexed="64"/>
      </patternFill>
    </fill>
    <fill>
      <patternFill patternType="solid">
        <fgColor theme="6" tint="0.39997558519241921"/>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diagonal/>
    </border>
    <border>
      <left/>
      <right style="medium">
        <color indexed="64"/>
      </right>
      <top style="thin">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rgb="FF3F3F3F"/>
      </left>
      <right/>
      <top style="double">
        <color rgb="FF3F3F3F"/>
      </top>
      <bottom style="double">
        <color rgb="FF3F3F3F"/>
      </bottom>
      <diagonal/>
    </border>
    <border>
      <left style="double">
        <color rgb="FF3F3F3F"/>
      </left>
      <right style="double">
        <color rgb="FF3F3F3F"/>
      </right>
      <top/>
      <bottom style="double">
        <color rgb="FF3F3F3F"/>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thick">
        <color rgb="FFFF0000"/>
      </left>
      <right style="thick">
        <color rgb="FFFF0000"/>
      </right>
      <top style="thick">
        <color rgb="FFFF0000"/>
      </top>
      <bottom style="thick">
        <color rgb="FFFF0000"/>
      </bottom>
      <diagonal/>
    </border>
    <border>
      <left/>
      <right style="thick">
        <color rgb="FFFF0000"/>
      </right>
      <top style="thin">
        <color indexed="64"/>
      </top>
      <bottom style="thin">
        <color indexed="64"/>
      </bottom>
      <diagonal/>
    </border>
    <border>
      <left/>
      <right style="thin">
        <color rgb="FF7F7F7F"/>
      </right>
      <top style="thin">
        <color indexed="64"/>
      </top>
      <bottom style="thin">
        <color indexed="64"/>
      </bottom>
      <diagonal/>
    </border>
    <border>
      <left style="thin">
        <color rgb="FF7F7F7F"/>
      </left>
      <right/>
      <top style="thin">
        <color indexed="64"/>
      </top>
      <bottom style="thin">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thick">
        <color rgb="FFFF0000"/>
      </left>
      <right/>
      <top style="thick">
        <color rgb="FFFF0000"/>
      </top>
      <bottom style="thick">
        <color rgb="FFFF0000"/>
      </bottom>
      <diagonal/>
    </border>
    <border>
      <left/>
      <right/>
      <top style="double">
        <color rgb="FF3F3F3F"/>
      </top>
      <bottom/>
      <diagonal/>
    </border>
  </borders>
  <cellStyleXfs count="44">
    <xf numFmtId="0" fontId="0" fillId="0" borderId="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12" borderId="0" applyNumberFormat="0" applyBorder="0" applyAlignment="0" applyProtection="0"/>
    <xf numFmtId="0" fontId="6" fillId="16" borderId="0" applyNumberFormat="0" applyBorder="0" applyAlignment="0" applyProtection="0"/>
    <xf numFmtId="0" fontId="6" fillId="20" borderId="0" applyNumberFormat="0" applyBorder="0" applyAlignment="0" applyProtection="0"/>
    <xf numFmtId="0" fontId="6" fillId="24" borderId="0" applyNumberFormat="0" applyBorder="0" applyAlignment="0" applyProtection="0"/>
    <xf numFmtId="0" fontId="6" fillId="28" borderId="0" applyNumberFormat="0" applyBorder="0" applyAlignment="0" applyProtection="0"/>
    <xf numFmtId="0" fontId="6" fillId="32" borderId="0" applyNumberFormat="0" applyBorder="0" applyAlignment="0" applyProtection="0"/>
    <xf numFmtId="0" fontId="22" fillId="13" borderId="0" applyNumberFormat="0" applyBorder="0" applyAlignment="0" applyProtection="0"/>
    <xf numFmtId="0" fontId="22" fillId="17" borderId="0" applyNumberFormat="0" applyBorder="0" applyAlignment="0" applyProtection="0"/>
    <xf numFmtId="0" fontId="22" fillId="21" borderId="0" applyNumberFormat="0" applyBorder="0" applyAlignment="0" applyProtection="0"/>
    <xf numFmtId="0" fontId="22" fillId="25" borderId="0" applyNumberFormat="0" applyBorder="0" applyAlignment="0" applyProtection="0"/>
    <xf numFmtId="0" fontId="22" fillId="29" borderId="0" applyNumberFormat="0" applyBorder="0" applyAlignment="0" applyProtection="0"/>
    <xf numFmtId="0" fontId="22" fillId="33" borderId="0" applyNumberFormat="0" applyBorder="0" applyAlignment="0" applyProtection="0"/>
    <xf numFmtId="0" fontId="22" fillId="10" borderId="0" applyNumberFormat="0" applyBorder="0" applyAlignment="0" applyProtection="0"/>
    <xf numFmtId="0" fontId="22" fillId="14" borderId="0" applyNumberFormat="0" applyBorder="0" applyAlignment="0" applyProtection="0"/>
    <xf numFmtId="0" fontId="22" fillId="18" borderId="0" applyNumberFormat="0" applyBorder="0" applyAlignment="0" applyProtection="0"/>
    <xf numFmtId="0" fontId="22" fillId="22" borderId="0" applyNumberFormat="0" applyBorder="0" applyAlignment="0" applyProtection="0"/>
    <xf numFmtId="0" fontId="22" fillId="26" borderId="0" applyNumberFormat="0" applyBorder="0" applyAlignment="0" applyProtection="0"/>
    <xf numFmtId="0" fontId="22" fillId="30" borderId="0" applyNumberFormat="0" applyBorder="0" applyAlignment="0" applyProtection="0"/>
    <xf numFmtId="0" fontId="16" fillId="7" borderId="44" applyNumberFormat="0" applyAlignment="0" applyProtection="0"/>
    <xf numFmtId="0" fontId="18" fillId="8" borderId="47" applyNumberFormat="0" applyAlignment="0" applyProtection="0"/>
    <xf numFmtId="0" fontId="17" fillId="0" borderId="46" applyNumberFormat="0" applyFill="0" applyAlignment="0" applyProtection="0"/>
    <xf numFmtId="0" fontId="11" fillId="3" borderId="0" applyNumberFormat="0" applyBorder="0" applyAlignment="0" applyProtection="0"/>
    <xf numFmtId="0" fontId="14" fillId="6" borderId="44" applyNumberFormat="0" applyAlignment="0" applyProtection="0"/>
    <xf numFmtId="43" fontId="6" fillId="0" borderId="0" applyFont="0" applyFill="0" applyBorder="0" applyAlignment="0" applyProtection="0"/>
    <xf numFmtId="0" fontId="8" fillId="0" borderId="41" applyNumberFormat="0" applyFill="0" applyAlignment="0" applyProtection="0"/>
    <xf numFmtId="0" fontId="9" fillId="0" borderId="42" applyNumberFormat="0" applyFill="0" applyAlignment="0" applyProtection="0"/>
    <xf numFmtId="0" fontId="10" fillId="0" borderId="43" applyNumberFormat="0" applyFill="0" applyAlignment="0" applyProtection="0"/>
    <xf numFmtId="0" fontId="10" fillId="0" borderId="0" applyNumberFormat="0" applyFill="0" applyBorder="0" applyAlignment="0" applyProtection="0"/>
    <xf numFmtId="0" fontId="13" fillId="5" borderId="0" applyNumberFormat="0" applyBorder="0" applyAlignment="0" applyProtection="0"/>
    <xf numFmtId="0" fontId="6" fillId="9" borderId="48" applyNumberFormat="0" applyFont="0" applyAlignment="0" applyProtection="0"/>
    <xf numFmtId="0" fontId="12" fillId="4" borderId="0" applyNumberFormat="0" applyBorder="0" applyAlignment="0" applyProtection="0"/>
    <xf numFmtId="9" fontId="6" fillId="0" borderId="0" applyFont="0" applyFill="0" applyBorder="0" applyAlignment="0" applyProtection="0"/>
    <xf numFmtId="0" fontId="7" fillId="0" borderId="0" applyNumberFormat="0" applyFill="0" applyBorder="0" applyAlignment="0" applyProtection="0"/>
    <xf numFmtId="0" fontId="21" fillId="0" borderId="49" applyNumberFormat="0" applyFill="0" applyAlignment="0" applyProtection="0"/>
    <xf numFmtId="0" fontId="15" fillId="7" borderId="45" applyNumberFormat="0" applyAlignment="0" applyProtection="0"/>
    <xf numFmtId="0" fontId="20" fillId="0" borderId="0" applyNumberFormat="0" applyFill="0" applyBorder="0" applyAlignment="0" applyProtection="0"/>
    <xf numFmtId="0" fontId="19" fillId="0" borderId="0" applyNumberFormat="0" applyFill="0" applyBorder="0" applyAlignment="0" applyProtection="0"/>
  </cellStyleXfs>
  <cellXfs count="203">
    <xf numFmtId="0" fontId="0" fillId="0" borderId="0" xfId="0"/>
    <xf numFmtId="0" fontId="21" fillId="0" borderId="0" xfId="0" applyFont="1" applyAlignment="1">
      <alignment horizontal="center"/>
    </xf>
    <xf numFmtId="0" fontId="0" fillId="0" borderId="0" xfId="0"/>
    <xf numFmtId="0" fontId="0" fillId="0" borderId="0" xfId="0"/>
    <xf numFmtId="0" fontId="22" fillId="14" borderId="1" xfId="20" applyBorder="1" applyAlignment="1">
      <alignment vertical="top" wrapText="1"/>
    </xf>
    <xf numFmtId="0" fontId="22" fillId="14" borderId="1" xfId="20" applyBorder="1" applyAlignment="1">
      <alignment vertical="top"/>
    </xf>
    <xf numFmtId="0" fontId="22" fillId="14" borderId="1" xfId="20" applyBorder="1" applyAlignment="1">
      <alignment horizontal="center" vertical="center"/>
    </xf>
    <xf numFmtId="0" fontId="22" fillId="14" borderId="1" xfId="20" applyBorder="1" applyAlignment="1">
      <alignment horizontal="center"/>
    </xf>
    <xf numFmtId="0" fontId="22" fillId="14" borderId="1" xfId="20" applyBorder="1" applyAlignment="1">
      <alignment horizontal="center" vertical="top" wrapText="1"/>
    </xf>
    <xf numFmtId="0" fontId="0" fillId="0" borderId="0" xfId="0" applyAlignment="1"/>
    <xf numFmtId="0" fontId="23" fillId="10" borderId="50" xfId="19" applyFont="1" applyBorder="1" applyAlignment="1">
      <alignment vertical="center"/>
    </xf>
    <xf numFmtId="0" fontId="0" fillId="0" borderId="1" xfId="0" applyNumberFormat="1" applyBorder="1" applyAlignment="1">
      <alignment horizontal="center" vertical="center"/>
    </xf>
    <xf numFmtId="0" fontId="22" fillId="30" borderId="1" xfId="24" applyBorder="1" applyAlignment="1">
      <alignment horizontal="center" vertical="center" wrapText="1"/>
    </xf>
    <xf numFmtId="0" fontId="22" fillId="30" borderId="2" xfId="24" applyBorder="1" applyAlignment="1">
      <alignment horizontal="center" vertical="center" wrapText="1"/>
    </xf>
    <xf numFmtId="0" fontId="22" fillId="30" borderId="3" xfId="24" applyBorder="1" applyAlignment="1">
      <alignment horizontal="center" vertical="center" wrapText="1"/>
    </xf>
    <xf numFmtId="0" fontId="22" fillId="30" borderId="4" xfId="24" applyBorder="1" applyAlignment="1">
      <alignment horizontal="center" vertical="center" wrapText="1"/>
    </xf>
    <xf numFmtId="0" fontId="0" fillId="0" borderId="5" xfId="0" applyNumberFormat="1" applyBorder="1" applyAlignment="1">
      <alignment horizontal="center" vertical="center"/>
    </xf>
    <xf numFmtId="0" fontId="18" fillId="8" borderId="51" xfId="26" applyNumberFormat="1" applyBorder="1" applyAlignment="1">
      <alignment horizontal="center" vertical="center"/>
    </xf>
    <xf numFmtId="1" fontId="24" fillId="34" borderId="1" xfId="26" applyNumberFormat="1" applyFont="1" applyFill="1" applyBorder="1" applyAlignment="1" applyProtection="1">
      <alignment horizontal="center" vertical="center"/>
    </xf>
    <xf numFmtId="1" fontId="24" fillId="34" borderId="6" xfId="26" applyNumberFormat="1" applyFont="1" applyFill="1" applyBorder="1" applyAlignment="1" applyProtection="1">
      <alignment horizontal="center" vertical="center"/>
    </xf>
    <xf numFmtId="1" fontId="24" fillId="34" borderId="7" xfId="26" applyNumberFormat="1" applyFont="1" applyFill="1" applyBorder="1" applyAlignment="1" applyProtection="1">
      <alignment horizontal="center" vertical="center"/>
    </xf>
    <xf numFmtId="1" fontId="24" fillId="34" borderId="8" xfId="26" applyNumberFormat="1" applyFont="1" applyFill="1" applyBorder="1" applyAlignment="1" applyProtection="1">
      <alignment horizontal="center" vertical="center"/>
    </xf>
    <xf numFmtId="0" fontId="22" fillId="30" borderId="9" xfId="24" applyBorder="1" applyAlignment="1">
      <alignment horizontal="center" vertical="center" wrapText="1"/>
    </xf>
    <xf numFmtId="0" fontId="21" fillId="34" borderId="10" xfId="0" applyFont="1" applyFill="1" applyBorder="1" applyAlignment="1">
      <alignment horizontal="center"/>
    </xf>
    <xf numFmtId="0" fontId="21" fillId="34" borderId="11" xfId="0" applyFont="1" applyFill="1" applyBorder="1" applyAlignment="1">
      <alignment horizontal="center"/>
    </xf>
    <xf numFmtId="0" fontId="25" fillId="35" borderId="6" xfId="20" applyFont="1" applyFill="1" applyBorder="1" applyAlignment="1">
      <alignment vertical="top" wrapText="1"/>
    </xf>
    <xf numFmtId="0" fontId="25" fillId="35" borderId="6" xfId="20" applyFont="1" applyFill="1" applyBorder="1" applyAlignment="1">
      <alignment vertical="top"/>
    </xf>
    <xf numFmtId="0" fontId="21" fillId="34" borderId="12" xfId="0" applyFont="1" applyFill="1" applyBorder="1" applyAlignment="1">
      <alignment horizontal="center"/>
    </xf>
    <xf numFmtId="0" fontId="22" fillId="30" borderId="1" xfId="24" applyBorder="1" applyAlignment="1">
      <alignment horizontal="center" vertical="center" wrapText="1"/>
    </xf>
    <xf numFmtId="0" fontId="22" fillId="30" borderId="13" xfId="24" applyBorder="1" applyAlignment="1">
      <alignment horizontal="center" vertical="center" wrapText="1"/>
    </xf>
    <xf numFmtId="0" fontId="22" fillId="30" borderId="6" xfId="24" applyBorder="1" applyAlignment="1">
      <alignment horizontal="center" vertical="center" wrapText="1"/>
    </xf>
    <xf numFmtId="0" fontId="0" fillId="0" borderId="13" xfId="0" applyNumberFormat="1" applyBorder="1" applyAlignment="1">
      <alignment horizontal="center" vertical="center"/>
    </xf>
    <xf numFmtId="0" fontId="25" fillId="35" borderId="10" xfId="20" applyFont="1" applyFill="1" applyBorder="1" applyAlignment="1">
      <alignment horizontal="center" vertical="center"/>
    </xf>
    <xf numFmtId="0" fontId="25" fillId="35" borderId="10" xfId="20" applyFont="1" applyFill="1" applyBorder="1" applyAlignment="1">
      <alignment horizontal="center"/>
    </xf>
    <xf numFmtId="0" fontId="25" fillId="35" borderId="10" xfId="20" applyFont="1" applyFill="1" applyBorder="1" applyAlignment="1">
      <alignment horizontal="center" vertical="top" wrapText="1"/>
    </xf>
    <xf numFmtId="0" fontId="26" fillId="36" borderId="14" xfId="0" applyFont="1" applyFill="1" applyBorder="1" applyAlignment="1">
      <alignment horizontal="center"/>
    </xf>
    <xf numFmtId="0" fontId="26" fillId="36" borderId="0" xfId="0" applyFont="1" applyFill="1" applyAlignment="1">
      <alignment horizontal="center"/>
    </xf>
    <xf numFmtId="0" fontId="26" fillId="36" borderId="15" xfId="0" applyFont="1" applyFill="1" applyBorder="1" applyAlignment="1">
      <alignment horizontal="center"/>
    </xf>
    <xf numFmtId="0" fontId="26" fillId="0" borderId="16" xfId="0" applyFont="1" applyBorder="1" applyAlignment="1" applyProtection="1">
      <alignment vertical="center"/>
      <protection locked="0"/>
    </xf>
    <xf numFmtId="0" fontId="25" fillId="35" borderId="11" xfId="20" applyFont="1" applyFill="1" applyBorder="1" applyAlignment="1">
      <alignment horizontal="center" vertical="top" wrapText="1"/>
    </xf>
    <xf numFmtId="0" fontId="25" fillId="35" borderId="8" xfId="20" applyFont="1" applyFill="1" applyBorder="1" applyAlignment="1">
      <alignment vertical="top" wrapText="1"/>
    </xf>
    <xf numFmtId="0" fontId="22" fillId="37" borderId="0" xfId="0" applyFont="1" applyFill="1" applyAlignment="1">
      <alignment horizontal="center" vertical="center"/>
    </xf>
    <xf numFmtId="164" fontId="25" fillId="38" borderId="52" xfId="38" applyNumberFormat="1" applyFont="1" applyFill="1" applyBorder="1" applyAlignment="1">
      <alignment vertical="center" wrapText="1"/>
    </xf>
    <xf numFmtId="164" fontId="25" fillId="38" borderId="53" xfId="38" applyNumberFormat="1" applyFont="1" applyFill="1" applyBorder="1" applyAlignment="1">
      <alignment vertical="center" wrapText="1"/>
    </xf>
    <xf numFmtId="0" fontId="22" fillId="30" borderId="1" xfId="24" applyBorder="1" applyAlignment="1">
      <alignment horizontal="center" vertical="center" wrapText="1"/>
    </xf>
    <xf numFmtId="0" fontId="0" fillId="0" borderId="6" xfId="0" applyNumberFormat="1" applyBorder="1" applyAlignment="1">
      <alignment horizontal="center" vertical="center"/>
    </xf>
    <xf numFmtId="1" fontId="24" fillId="34" borderId="17" xfId="26" applyNumberFormat="1" applyFont="1" applyFill="1" applyBorder="1" applyAlignment="1" applyProtection="1">
      <alignment horizontal="center" vertical="center"/>
    </xf>
    <xf numFmtId="1" fontId="24" fillId="34" borderId="18" xfId="26" applyNumberFormat="1" applyFont="1" applyFill="1" applyBorder="1" applyAlignment="1" applyProtection="1">
      <alignment horizontal="center" vertical="center"/>
    </xf>
    <xf numFmtId="0" fontId="21" fillId="34" borderId="19" xfId="0" applyFont="1" applyFill="1" applyBorder="1" applyAlignment="1">
      <alignment horizontal="center"/>
    </xf>
    <xf numFmtId="1" fontId="24" fillId="34" borderId="20" xfId="26" applyNumberFormat="1" applyFont="1" applyFill="1" applyBorder="1" applyAlignment="1" applyProtection="1">
      <alignment horizontal="center" vertical="center"/>
    </xf>
    <xf numFmtId="1" fontId="24" fillId="34" borderId="21" xfId="26" applyNumberFormat="1" applyFont="1" applyFill="1" applyBorder="1" applyAlignment="1" applyProtection="1">
      <alignment horizontal="center" vertical="center"/>
    </xf>
    <xf numFmtId="0" fontId="21" fillId="34" borderId="22" xfId="0" applyFont="1" applyFill="1" applyBorder="1" applyAlignment="1">
      <alignment horizontal="center"/>
    </xf>
    <xf numFmtId="0" fontId="21" fillId="34" borderId="13" xfId="0" applyFont="1" applyFill="1" applyBorder="1" applyAlignment="1">
      <alignment horizontal="center"/>
    </xf>
    <xf numFmtId="0" fontId="2" fillId="2" borderId="5" xfId="0" applyFont="1" applyFill="1" applyBorder="1" applyAlignment="1">
      <alignment horizontal="center" vertical="center"/>
    </xf>
    <xf numFmtId="49" fontId="0" fillId="2" borderId="1" xfId="0" applyNumberFormat="1" applyFill="1" applyBorder="1" applyAlignment="1" applyProtection="1">
      <alignment horizontal="center" vertical="center"/>
      <protection locked="0"/>
    </xf>
    <xf numFmtId="0" fontId="0" fillId="2" borderId="1" xfId="0" applyFill="1" applyBorder="1" applyProtection="1">
      <protection locked="0"/>
    </xf>
    <xf numFmtId="0" fontId="0" fillId="2" borderId="5" xfId="0" applyFill="1" applyBorder="1"/>
    <xf numFmtId="0" fontId="0" fillId="2" borderId="5" xfId="0" applyFill="1" applyBorder="1" applyProtection="1">
      <protection locked="0"/>
    </xf>
    <xf numFmtId="0" fontId="2" fillId="2" borderId="5" xfId="0" applyFont="1" applyFill="1" applyBorder="1" applyAlignment="1">
      <alignment horizontal="center" vertical="center" wrapText="1"/>
    </xf>
    <xf numFmtId="0" fontId="2" fillId="39" borderId="5" xfId="0" applyFont="1" applyFill="1" applyBorder="1" applyAlignment="1">
      <alignment horizontal="center" vertical="center"/>
    </xf>
    <xf numFmtId="0" fontId="2" fillId="39" borderId="1" xfId="0" applyFont="1" applyFill="1" applyBorder="1" applyAlignment="1">
      <alignment horizontal="center" vertical="center"/>
    </xf>
    <xf numFmtId="0" fontId="2" fillId="40" borderId="5" xfId="0" applyFont="1" applyFill="1" applyBorder="1" applyAlignment="1">
      <alignment horizontal="center" vertical="center" wrapText="1"/>
    </xf>
    <xf numFmtId="0" fontId="0" fillId="40" borderId="5" xfId="0" applyFill="1" applyBorder="1"/>
    <xf numFmtId="0" fontId="0" fillId="40" borderId="23" xfId="0" applyFill="1" applyBorder="1"/>
    <xf numFmtId="0" fontId="2" fillId="40" borderId="24" xfId="0" applyFont="1" applyFill="1" applyBorder="1" applyAlignment="1">
      <alignment horizontal="center" vertical="center" wrapText="1"/>
    </xf>
    <xf numFmtId="0" fontId="0" fillId="41" borderId="0" xfId="0" applyFill="1"/>
    <xf numFmtId="165" fontId="6" fillId="40" borderId="25" xfId="30" applyNumberFormat="1" applyFont="1" applyFill="1" applyBorder="1"/>
    <xf numFmtId="165" fontId="6" fillId="40" borderId="1" xfId="30" applyNumberFormat="1" applyFont="1" applyFill="1" applyBorder="1" applyAlignment="1">
      <alignment horizontal="right"/>
    </xf>
    <xf numFmtId="165" fontId="0" fillId="40" borderId="1" xfId="0" applyNumberFormat="1" applyFill="1" applyBorder="1"/>
    <xf numFmtId="0" fontId="27" fillId="41" borderId="0" xfId="0" applyFont="1" applyFill="1"/>
    <xf numFmtId="14" fontId="27" fillId="0" borderId="0" xfId="0" applyNumberFormat="1" applyFont="1" applyFill="1" applyProtection="1">
      <protection locked="0"/>
    </xf>
    <xf numFmtId="0" fontId="0" fillId="42" borderId="0" xfId="0" applyFill="1"/>
    <xf numFmtId="0" fontId="0" fillId="42" borderId="0" xfId="0" quotePrefix="1" applyFill="1"/>
    <xf numFmtId="0" fontId="0" fillId="42" borderId="0" xfId="0" applyFill="1" applyBorder="1"/>
    <xf numFmtId="49" fontId="1" fillId="42" borderId="0" xfId="0" applyNumberFormat="1" applyFont="1" applyFill="1" applyBorder="1" applyAlignment="1" applyProtection="1">
      <alignment vertical="center"/>
      <protection locked="0"/>
    </xf>
    <xf numFmtId="0" fontId="2" fillId="42" borderId="26" xfId="0" applyFont="1" applyFill="1" applyBorder="1" applyAlignment="1">
      <alignment horizontal="center" vertical="center" wrapText="1"/>
    </xf>
    <xf numFmtId="0" fontId="0" fillId="42" borderId="26" xfId="0" applyFill="1" applyBorder="1"/>
    <xf numFmtId="0" fontId="0" fillId="42" borderId="5" xfId="0" applyFill="1" applyBorder="1"/>
    <xf numFmtId="0" fontId="2" fillId="42" borderId="2" xfId="0" applyFont="1" applyFill="1" applyBorder="1" applyAlignment="1">
      <alignment horizontal="center" vertical="center"/>
    </xf>
    <xf numFmtId="0" fontId="2" fillId="42" borderId="5" xfId="0" applyFont="1" applyFill="1" applyBorder="1" applyAlignment="1">
      <alignment horizontal="center" vertical="center"/>
    </xf>
    <xf numFmtId="0" fontId="2" fillId="42" borderId="1" xfId="0" applyFont="1" applyFill="1" applyBorder="1" applyAlignment="1">
      <alignment horizontal="center" vertical="center"/>
    </xf>
    <xf numFmtId="0" fontId="27" fillId="42" borderId="0" xfId="0" applyFont="1" applyFill="1"/>
    <xf numFmtId="0" fontId="27" fillId="42" borderId="0" xfId="0" applyFont="1" applyFill="1" applyAlignment="1">
      <alignment horizontal="right"/>
    </xf>
    <xf numFmtId="165" fontId="27" fillId="42" borderId="0" xfId="30" applyNumberFormat="1" applyFont="1" applyFill="1"/>
    <xf numFmtId="0" fontId="0" fillId="43" borderId="0" xfId="0" applyFill="1"/>
    <xf numFmtId="43" fontId="6" fillId="42" borderId="0" xfId="30" applyFont="1" applyFill="1"/>
    <xf numFmtId="0" fontId="34" fillId="42" borderId="0" xfId="0" applyFont="1" applyFill="1" applyBorder="1" applyAlignment="1"/>
    <xf numFmtId="0" fontId="2" fillId="42" borderId="4" xfId="0" applyFont="1" applyFill="1" applyBorder="1" applyAlignment="1">
      <alignment vertical="center" wrapText="1"/>
    </xf>
    <xf numFmtId="0" fontId="2" fillId="42" borderId="24" xfId="0" applyFont="1" applyFill="1" applyBorder="1" applyAlignment="1">
      <alignment vertical="center" wrapText="1"/>
    </xf>
    <xf numFmtId="0" fontId="2" fillId="42" borderId="23" xfId="0" applyFont="1" applyFill="1" applyBorder="1" applyAlignment="1">
      <alignment vertical="center" wrapText="1"/>
    </xf>
    <xf numFmtId="0" fontId="26" fillId="0" borderId="58" xfId="0" applyFont="1" applyBorder="1" applyAlignment="1">
      <alignment horizontal="center" vertical="center" wrapText="1"/>
    </xf>
    <xf numFmtId="0" fontId="26" fillId="0" borderId="59" xfId="0" applyFont="1" applyBorder="1" applyAlignment="1">
      <alignment horizontal="center" vertical="center" wrapText="1"/>
    </xf>
    <xf numFmtId="0" fontId="26" fillId="0" borderId="60" xfId="0" applyFont="1" applyBorder="1" applyAlignment="1">
      <alignment horizontal="center" vertical="center" wrapText="1"/>
    </xf>
    <xf numFmtId="0" fontId="26" fillId="0" borderId="61" xfId="0" applyFont="1" applyBorder="1" applyAlignment="1">
      <alignment horizontal="center" vertical="center" wrapText="1"/>
    </xf>
    <xf numFmtId="0" fontId="26" fillId="0" borderId="62" xfId="0" applyFont="1" applyBorder="1" applyAlignment="1">
      <alignment horizontal="center" vertical="center" wrapText="1"/>
    </xf>
    <xf numFmtId="0" fontId="26" fillId="0" borderId="63" xfId="0" applyFont="1" applyBorder="1" applyAlignment="1">
      <alignment horizontal="center" vertical="center" wrapText="1"/>
    </xf>
    <xf numFmtId="0" fontId="25" fillId="0" borderId="64" xfId="38" applyNumberFormat="1" applyFont="1" applyFill="1" applyBorder="1" applyAlignment="1" applyProtection="1">
      <alignment horizontal="center" vertical="center" wrapText="1"/>
      <protection locked="0"/>
    </xf>
    <xf numFmtId="0" fontId="25" fillId="0" borderId="53" xfId="38" applyNumberFormat="1" applyFont="1" applyFill="1" applyBorder="1" applyAlignment="1" applyProtection="1">
      <alignment horizontal="center" vertical="center" wrapText="1"/>
      <protection locked="0"/>
    </xf>
    <xf numFmtId="0" fontId="30" fillId="44" borderId="57" xfId="29" applyFont="1" applyFill="1" applyBorder="1" applyAlignment="1">
      <alignment horizontal="center" wrapText="1"/>
    </xf>
    <xf numFmtId="0" fontId="30" fillId="44" borderId="27" xfId="29" applyFont="1" applyFill="1" applyBorder="1" applyAlignment="1">
      <alignment horizontal="center" wrapText="1"/>
    </xf>
    <xf numFmtId="0" fontId="33" fillId="42" borderId="31" xfId="0" applyFont="1" applyFill="1" applyBorder="1" applyAlignment="1">
      <alignment horizontal="center" vertical="center"/>
    </xf>
    <xf numFmtId="0" fontId="33" fillId="42" borderId="32" xfId="0" applyFont="1" applyFill="1" applyBorder="1" applyAlignment="1">
      <alignment horizontal="center" vertical="center"/>
    </xf>
    <xf numFmtId="0" fontId="33" fillId="42" borderId="33" xfId="0" applyFont="1" applyFill="1" applyBorder="1" applyAlignment="1">
      <alignment horizontal="center" vertical="center"/>
    </xf>
    <xf numFmtId="0" fontId="22" fillId="10" borderId="34" xfId="19" applyBorder="1" applyAlignment="1">
      <alignment horizontal="center" vertical="center" wrapText="1"/>
    </xf>
    <xf numFmtId="0" fontId="22" fillId="10" borderId="35" xfId="19" applyBorder="1" applyAlignment="1">
      <alignment horizontal="center" vertical="center" wrapText="1"/>
    </xf>
    <xf numFmtId="0" fontId="22" fillId="10" borderId="36" xfId="19" applyBorder="1" applyAlignment="1">
      <alignment horizontal="center" vertical="center" wrapText="1"/>
    </xf>
    <xf numFmtId="0" fontId="22" fillId="10" borderId="19" xfId="19" applyBorder="1" applyAlignment="1">
      <alignment horizontal="center" vertical="center" wrapText="1"/>
    </xf>
    <xf numFmtId="0" fontId="22" fillId="10" borderId="20" xfId="19" applyBorder="1" applyAlignment="1">
      <alignment horizontal="center" vertical="center" wrapText="1"/>
    </xf>
    <xf numFmtId="0" fontId="22" fillId="10" borderId="20" xfId="19" applyBorder="1" applyAlignment="1">
      <alignment horizontal="center" vertical="center"/>
    </xf>
    <xf numFmtId="0" fontId="22" fillId="10" borderId="21" xfId="19" applyBorder="1" applyAlignment="1">
      <alignment horizontal="center" vertical="center"/>
    </xf>
    <xf numFmtId="0" fontId="22" fillId="10" borderId="35" xfId="19" applyBorder="1" applyAlignment="1">
      <alignment horizontal="center" vertical="center"/>
    </xf>
    <xf numFmtId="0" fontId="22" fillId="10" borderId="36" xfId="19" applyBorder="1" applyAlignment="1">
      <alignment horizontal="center" vertical="center"/>
    </xf>
    <xf numFmtId="0" fontId="30" fillId="44" borderId="30" xfId="29" applyFont="1" applyFill="1" applyBorder="1" applyAlignment="1">
      <alignment horizontal="center" wrapText="1"/>
    </xf>
    <xf numFmtId="0" fontId="30" fillId="44" borderId="56" xfId="29" applyFont="1" applyFill="1" applyBorder="1" applyAlignment="1">
      <alignment horizontal="center" wrapText="1"/>
    </xf>
    <xf numFmtId="0" fontId="22" fillId="26" borderId="30" xfId="23" applyBorder="1" applyAlignment="1">
      <alignment horizontal="center" vertical="center" wrapText="1"/>
    </xf>
    <xf numFmtId="0" fontId="22" fillId="26" borderId="17" xfId="23" applyBorder="1" applyAlignment="1">
      <alignment horizontal="center" vertical="center" wrapText="1"/>
    </xf>
    <xf numFmtId="0" fontId="22" fillId="26" borderId="27" xfId="23" applyBorder="1" applyAlignment="1">
      <alignment horizontal="center" vertical="center" wrapText="1"/>
    </xf>
    <xf numFmtId="0" fontId="22" fillId="26" borderId="13" xfId="23" applyBorder="1" applyAlignment="1">
      <alignment horizontal="center" vertical="center" wrapText="1"/>
    </xf>
    <xf numFmtId="0" fontId="22" fillId="26" borderId="1" xfId="23" applyBorder="1" applyAlignment="1">
      <alignment horizontal="center" vertical="center" wrapText="1"/>
    </xf>
    <xf numFmtId="0" fontId="22" fillId="26" borderId="37" xfId="23" applyBorder="1" applyAlignment="1">
      <alignment horizontal="center" vertical="center" wrapText="1"/>
    </xf>
    <xf numFmtId="0" fontId="22" fillId="26" borderId="1" xfId="23" applyBorder="1" applyAlignment="1">
      <alignment horizontal="center" vertical="center"/>
    </xf>
    <xf numFmtId="0" fontId="22" fillId="26" borderId="6" xfId="23" applyBorder="1" applyAlignment="1">
      <alignment horizontal="center" vertical="center"/>
    </xf>
    <xf numFmtId="0" fontId="30" fillId="44" borderId="1" xfId="29" applyFont="1" applyFill="1" applyBorder="1" applyAlignment="1">
      <alignment horizontal="center" wrapText="1"/>
    </xf>
    <xf numFmtId="0" fontId="30" fillId="44" borderId="6" xfId="29" applyFont="1" applyFill="1" applyBorder="1" applyAlignment="1">
      <alignment horizontal="center" wrapText="1"/>
    </xf>
    <xf numFmtId="0" fontId="26" fillId="36" borderId="31" xfId="0" applyFont="1" applyFill="1" applyBorder="1" applyAlignment="1">
      <alignment horizontal="center"/>
    </xf>
    <xf numFmtId="0" fontId="26" fillId="36" borderId="32" xfId="0" applyFont="1" applyFill="1" applyBorder="1" applyAlignment="1">
      <alignment horizontal="center"/>
    </xf>
    <xf numFmtId="0" fontId="26" fillId="36" borderId="33" xfId="0" applyFont="1" applyFill="1" applyBorder="1" applyAlignment="1">
      <alignment horizontal="center"/>
    </xf>
    <xf numFmtId="0" fontId="22" fillId="30" borderId="19" xfId="24" applyBorder="1" applyAlignment="1">
      <alignment horizontal="center" vertical="center" wrapText="1"/>
    </xf>
    <xf numFmtId="0" fontId="22" fillId="30" borderId="20" xfId="24" applyBorder="1" applyAlignment="1">
      <alignment horizontal="center" vertical="center" wrapText="1"/>
    </xf>
    <xf numFmtId="0" fontId="22" fillId="30" borderId="21" xfId="24" applyBorder="1" applyAlignment="1">
      <alignment horizontal="center" vertical="center" wrapText="1"/>
    </xf>
    <xf numFmtId="0" fontId="28" fillId="14" borderId="17" xfId="20" applyFont="1" applyBorder="1" applyAlignment="1">
      <alignment horizontal="left" vertical="center"/>
    </xf>
    <xf numFmtId="0" fontId="28" fillId="14" borderId="27" xfId="20" applyFont="1" applyBorder="1" applyAlignment="1">
      <alignment horizontal="left" vertical="center"/>
    </xf>
    <xf numFmtId="0" fontId="22" fillId="44" borderId="14" xfId="24" applyFill="1" applyBorder="1" applyAlignment="1">
      <alignment horizontal="center" vertical="center" wrapText="1"/>
    </xf>
    <xf numFmtId="0" fontId="22" fillId="44" borderId="0" xfId="24" applyFill="1" applyBorder="1" applyAlignment="1">
      <alignment horizontal="center" vertical="center" wrapText="1"/>
    </xf>
    <xf numFmtId="0" fontId="22" fillId="44" borderId="28" xfId="24" applyFill="1" applyBorder="1" applyAlignment="1">
      <alignment horizontal="center" vertical="center" wrapText="1"/>
    </xf>
    <xf numFmtId="0" fontId="22" fillId="44" borderId="29" xfId="24" applyFill="1" applyBorder="1" applyAlignment="1">
      <alignment horizontal="center" vertical="center" wrapText="1"/>
    </xf>
    <xf numFmtId="0" fontId="25" fillId="0" borderId="54" xfId="38" applyNumberFormat="1" applyFont="1" applyFill="1" applyBorder="1" applyAlignment="1" applyProtection="1">
      <alignment horizontal="center" vertical="center" wrapText="1"/>
      <protection locked="0"/>
    </xf>
    <xf numFmtId="0" fontId="29" fillId="14" borderId="30" xfId="20" applyFont="1" applyBorder="1" applyAlignment="1">
      <alignment horizontal="left" vertical="center"/>
    </xf>
    <xf numFmtId="0" fontId="29" fillId="14" borderId="55" xfId="20" applyFont="1" applyBorder="1" applyAlignment="1">
      <alignment horizontal="left" vertical="center"/>
    </xf>
    <xf numFmtId="0" fontId="14" fillId="6" borderId="30" xfId="29" applyBorder="1" applyAlignment="1">
      <alignment horizontal="center" vertical="center" wrapText="1"/>
    </xf>
    <xf numFmtId="0" fontId="14" fillId="6" borderId="56" xfId="29" applyBorder="1" applyAlignment="1">
      <alignment horizontal="center" vertical="center" wrapText="1"/>
    </xf>
    <xf numFmtId="0" fontId="14" fillId="6" borderId="57" xfId="29" applyBorder="1" applyAlignment="1">
      <alignment horizontal="center" vertical="center" wrapText="1"/>
    </xf>
    <xf numFmtId="0" fontId="14" fillId="6" borderId="27" xfId="29" applyBorder="1" applyAlignment="1">
      <alignment horizontal="center" vertical="center" wrapText="1"/>
    </xf>
    <xf numFmtId="0" fontId="14" fillId="6" borderId="1" xfId="29" applyBorder="1" applyAlignment="1">
      <alignment horizontal="center" vertical="center" wrapText="1"/>
    </xf>
    <xf numFmtId="0" fontId="32" fillId="14" borderId="30" xfId="20" applyFont="1" applyBorder="1" applyAlignment="1">
      <alignment horizontal="center" vertical="center" wrapText="1"/>
    </xf>
    <xf numFmtId="0" fontId="32" fillId="14" borderId="27" xfId="20" applyFont="1" applyBorder="1" applyAlignment="1">
      <alignment horizontal="center" vertical="center" wrapText="1"/>
    </xf>
    <xf numFmtId="0" fontId="22" fillId="30" borderId="17" xfId="24" applyBorder="1" applyAlignment="1">
      <alignment horizontal="center" vertical="center" wrapText="1"/>
    </xf>
    <xf numFmtId="0" fontId="22" fillId="30" borderId="27" xfId="24" applyBorder="1" applyAlignment="1">
      <alignment horizontal="center" vertical="center" wrapText="1"/>
    </xf>
    <xf numFmtId="0" fontId="30" fillId="44" borderId="17" xfId="29" applyFont="1" applyFill="1" applyBorder="1" applyAlignment="1">
      <alignment horizontal="center" wrapText="1"/>
    </xf>
    <xf numFmtId="0" fontId="30" fillId="44" borderId="13" xfId="29" applyFont="1" applyFill="1" applyBorder="1" applyAlignment="1">
      <alignment horizontal="center" wrapText="1"/>
    </xf>
    <xf numFmtId="0" fontId="14" fillId="6" borderId="17" xfId="29" applyBorder="1" applyAlignment="1">
      <alignment horizontal="center" vertical="center" wrapText="1"/>
    </xf>
    <xf numFmtId="0" fontId="31" fillId="36" borderId="14" xfId="0" applyFont="1" applyFill="1" applyBorder="1" applyAlignment="1">
      <alignment horizontal="center" vertical="top"/>
    </xf>
    <xf numFmtId="0" fontId="31" fillId="36" borderId="0" xfId="0" applyFont="1" applyFill="1" applyBorder="1" applyAlignment="1">
      <alignment horizontal="center" vertical="top"/>
    </xf>
    <xf numFmtId="0" fontId="31" fillId="36" borderId="15" xfId="0" applyFont="1" applyFill="1" applyBorder="1" applyAlignment="1">
      <alignment horizontal="center" vertical="top"/>
    </xf>
    <xf numFmtId="0" fontId="14" fillId="6" borderId="6" xfId="29" applyBorder="1" applyAlignment="1">
      <alignment horizontal="center" vertical="center" wrapText="1"/>
    </xf>
    <xf numFmtId="0" fontId="14" fillId="6" borderId="13" xfId="29" applyBorder="1" applyAlignment="1">
      <alignment horizontal="center" vertical="center" wrapText="1"/>
    </xf>
    <xf numFmtId="0" fontId="22" fillId="10" borderId="1" xfId="19" applyBorder="1" applyAlignment="1">
      <alignment horizontal="center" vertical="center" wrapText="1"/>
    </xf>
    <xf numFmtId="0" fontId="22" fillId="10" borderId="1" xfId="19" applyBorder="1" applyAlignment="1">
      <alignment horizontal="center" vertical="center"/>
    </xf>
    <xf numFmtId="0" fontId="22" fillId="10" borderId="37" xfId="19" applyBorder="1" applyAlignment="1">
      <alignment horizontal="center" vertical="center" wrapText="1"/>
    </xf>
    <xf numFmtId="0" fontId="22" fillId="10" borderId="17" xfId="19" applyBorder="1" applyAlignment="1">
      <alignment horizontal="center" vertical="center" wrapText="1"/>
    </xf>
    <xf numFmtId="0" fontId="22" fillId="10" borderId="17" xfId="19" applyBorder="1" applyAlignment="1">
      <alignment horizontal="center" vertical="center"/>
    </xf>
    <xf numFmtId="0" fontId="22" fillId="10" borderId="10" xfId="19" applyBorder="1" applyAlignment="1">
      <alignment horizontal="center" vertical="center"/>
    </xf>
    <xf numFmtId="0" fontId="14" fillId="6" borderId="1" xfId="29" applyBorder="1" applyAlignment="1">
      <alignment horizontal="center" wrapText="1"/>
    </xf>
    <xf numFmtId="0" fontId="22" fillId="26" borderId="10" xfId="23" applyBorder="1" applyAlignment="1">
      <alignment horizontal="center" vertical="center" wrapText="1"/>
    </xf>
    <xf numFmtId="0" fontId="22" fillId="26" borderId="37" xfId="23" applyBorder="1" applyAlignment="1">
      <alignment horizontal="center" vertical="center"/>
    </xf>
    <xf numFmtId="0" fontId="22" fillId="26" borderId="17" xfId="23" applyBorder="1" applyAlignment="1">
      <alignment horizontal="center" vertical="center"/>
    </xf>
    <xf numFmtId="0" fontId="22" fillId="26" borderId="10" xfId="23" applyBorder="1" applyAlignment="1">
      <alignment horizontal="center" vertical="center"/>
    </xf>
    <xf numFmtId="0" fontId="29" fillId="14" borderId="65" xfId="20" applyFont="1" applyBorder="1" applyAlignment="1">
      <alignment horizontal="center" vertical="center"/>
    </xf>
    <xf numFmtId="0" fontId="29" fillId="14" borderId="0" xfId="20" applyFont="1" applyBorder="1" applyAlignment="1">
      <alignment horizontal="center" vertical="center"/>
    </xf>
    <xf numFmtId="0" fontId="29" fillId="14" borderId="28" xfId="20" applyFont="1" applyBorder="1" applyAlignment="1">
      <alignment horizontal="center" vertical="center"/>
    </xf>
    <xf numFmtId="0" fontId="22" fillId="30" borderId="1" xfId="24" applyBorder="1" applyAlignment="1">
      <alignment horizontal="center" vertical="center" wrapText="1"/>
    </xf>
    <xf numFmtId="0" fontId="22" fillId="18" borderId="1" xfId="21" applyBorder="1" applyAlignment="1">
      <alignment horizontal="center" vertical="center" wrapText="1"/>
    </xf>
    <xf numFmtId="0" fontId="0" fillId="43" borderId="0" xfId="0" applyFill="1" applyAlignment="1">
      <alignment horizontal="left" vertical="top" wrapText="1"/>
    </xf>
    <xf numFmtId="0" fontId="34" fillId="42" borderId="28" xfId="0" applyFont="1" applyFill="1" applyBorder="1" applyAlignment="1">
      <alignment horizontal="center"/>
    </xf>
    <xf numFmtId="0" fontId="2" fillId="42" borderId="38" xfId="0" applyFont="1" applyFill="1" applyBorder="1" applyAlignment="1">
      <alignment horizontal="center" vertical="center" wrapText="1"/>
    </xf>
    <xf numFmtId="0" fontId="2" fillId="42" borderId="39" xfId="0" applyFont="1" applyFill="1" applyBorder="1" applyAlignment="1">
      <alignment horizontal="center" vertical="center" wrapText="1"/>
    </xf>
    <xf numFmtId="0" fontId="2" fillId="42" borderId="25" xfId="0" applyFont="1" applyFill="1" applyBorder="1" applyAlignment="1">
      <alignment horizontal="center" vertical="center" wrapText="1"/>
    </xf>
    <xf numFmtId="0" fontId="36" fillId="42" borderId="0" xfId="0" applyFont="1" applyFill="1" applyBorder="1" applyAlignment="1">
      <alignment horizontal="center" vertical="center"/>
    </xf>
    <xf numFmtId="0" fontId="35" fillId="42" borderId="37" xfId="0" applyFont="1" applyFill="1" applyBorder="1" applyAlignment="1">
      <alignment horizontal="center"/>
    </xf>
    <xf numFmtId="0" fontId="35" fillId="42" borderId="17" xfId="0" applyFont="1" applyFill="1" applyBorder="1" applyAlignment="1">
      <alignment horizontal="center"/>
    </xf>
    <xf numFmtId="0" fontId="35" fillId="42" borderId="10" xfId="0" applyFont="1" applyFill="1" applyBorder="1" applyAlignment="1">
      <alignment horizontal="center"/>
    </xf>
    <xf numFmtId="0" fontId="2" fillId="42" borderId="37" xfId="0" applyFont="1" applyFill="1" applyBorder="1" applyAlignment="1">
      <alignment horizontal="center" vertical="center"/>
    </xf>
    <xf numFmtId="0" fontId="2" fillId="42" borderId="10" xfId="0" applyFont="1" applyFill="1" applyBorder="1" applyAlignment="1">
      <alignment horizontal="center" vertical="center"/>
    </xf>
    <xf numFmtId="0" fontId="2" fillId="42" borderId="23" xfId="0" applyFont="1" applyFill="1" applyBorder="1" applyAlignment="1">
      <alignment horizontal="center" vertical="center"/>
    </xf>
    <xf numFmtId="0" fontId="2" fillId="42" borderId="28" xfId="0" applyFont="1" applyFill="1" applyBorder="1" applyAlignment="1">
      <alignment horizontal="center" vertical="center"/>
    </xf>
    <xf numFmtId="0" fontId="2" fillId="42" borderId="25" xfId="0" applyFont="1" applyFill="1" applyBorder="1" applyAlignment="1">
      <alignment horizontal="center" vertical="center"/>
    </xf>
    <xf numFmtId="49" fontId="3" fillId="42" borderId="24" xfId="0" applyNumberFormat="1" applyFont="1" applyFill="1" applyBorder="1" applyAlignment="1" applyProtection="1">
      <alignment horizontal="center" vertical="center" textRotation="180"/>
      <protection locked="0"/>
    </xf>
    <xf numFmtId="49" fontId="3" fillId="42" borderId="23" xfId="0" applyNumberFormat="1" applyFont="1" applyFill="1" applyBorder="1" applyAlignment="1" applyProtection="1">
      <alignment horizontal="center" vertical="center" textRotation="180"/>
      <protection locked="0"/>
    </xf>
    <xf numFmtId="0" fontId="0" fillId="0" borderId="0" xfId="0" applyAlignment="1">
      <alignment horizontal="center"/>
    </xf>
    <xf numFmtId="0" fontId="2" fillId="42" borderId="24" xfId="0" applyFont="1" applyFill="1" applyBorder="1" applyAlignment="1">
      <alignment horizontal="center" vertical="center" wrapText="1"/>
    </xf>
    <xf numFmtId="0" fontId="2" fillId="42" borderId="23" xfId="0" applyFont="1" applyFill="1" applyBorder="1" applyAlignment="1">
      <alignment horizontal="center" vertical="center" wrapText="1"/>
    </xf>
    <xf numFmtId="0" fontId="2" fillId="42" borderId="0" xfId="0" applyFont="1" applyFill="1" applyBorder="1" applyAlignment="1">
      <alignment horizontal="center" vertical="center" wrapText="1"/>
    </xf>
    <xf numFmtId="0" fontId="2" fillId="42" borderId="28" xfId="0" applyFont="1" applyFill="1" applyBorder="1" applyAlignment="1">
      <alignment horizontal="center" vertical="center" wrapText="1"/>
    </xf>
    <xf numFmtId="0" fontId="2" fillId="42" borderId="4" xfId="0" applyFont="1" applyFill="1" applyBorder="1" applyAlignment="1">
      <alignment horizontal="center" vertical="center" wrapText="1"/>
    </xf>
    <xf numFmtId="49" fontId="1" fillId="45" borderId="4" xfId="0" applyNumberFormat="1" applyFont="1" applyFill="1" applyBorder="1" applyAlignment="1" applyProtection="1">
      <alignment horizontal="center" vertical="center"/>
      <protection locked="0"/>
    </xf>
    <xf numFmtId="49" fontId="1" fillId="45" borderId="40" xfId="0" applyNumberFormat="1" applyFont="1" applyFill="1" applyBorder="1" applyAlignment="1" applyProtection="1">
      <alignment horizontal="center" vertical="center"/>
      <protection locked="0"/>
    </xf>
    <xf numFmtId="49" fontId="1" fillId="45" borderId="38" xfId="0" applyNumberFormat="1" applyFont="1" applyFill="1" applyBorder="1" applyAlignment="1" applyProtection="1">
      <alignment horizontal="center" vertical="center"/>
      <protection locked="0"/>
    </xf>
    <xf numFmtId="49" fontId="1" fillId="45" borderId="24" xfId="0" applyNumberFormat="1" applyFont="1" applyFill="1" applyBorder="1" applyAlignment="1" applyProtection="1">
      <alignment horizontal="center" vertical="center"/>
      <protection locked="0"/>
    </xf>
    <xf numFmtId="49" fontId="1" fillId="45" borderId="0" xfId="0" applyNumberFormat="1" applyFont="1" applyFill="1" applyBorder="1" applyAlignment="1" applyProtection="1">
      <alignment horizontal="center" vertical="center"/>
      <protection locked="0"/>
    </xf>
    <xf numFmtId="49" fontId="1" fillId="45" borderId="39" xfId="0" applyNumberFormat="1" applyFont="1" applyFill="1" applyBorder="1" applyAlignment="1" applyProtection="1">
      <alignment horizontal="center" vertical="center"/>
      <protection locked="0"/>
    </xf>
    <xf numFmtId="49" fontId="1" fillId="45" borderId="23" xfId="0" applyNumberFormat="1" applyFont="1" applyFill="1" applyBorder="1" applyAlignment="1" applyProtection="1">
      <alignment horizontal="center" vertical="center"/>
      <protection locked="0"/>
    </xf>
    <xf numFmtId="49" fontId="1" fillId="45" borderId="28" xfId="0" applyNumberFormat="1" applyFont="1" applyFill="1" applyBorder="1" applyAlignment="1" applyProtection="1">
      <alignment horizontal="center" vertical="center"/>
      <protection locked="0"/>
    </xf>
    <xf numFmtId="49" fontId="1" fillId="45" borderId="25" xfId="0" applyNumberFormat="1" applyFont="1" applyFill="1" applyBorder="1" applyAlignment="1" applyProtection="1">
      <alignment horizontal="center" vertical="center"/>
      <protection locked="0"/>
    </xf>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erekening" xfId="25" builtinId="22" customBuiltin="1"/>
    <cellStyle name="Controlecel" xfId="26" builtinId="23" customBuiltin="1"/>
    <cellStyle name="Gekoppelde cel" xfId="27" builtinId="24" customBuiltin="1"/>
    <cellStyle name="Goed" xfId="28" builtinId="26" customBuiltin="1"/>
    <cellStyle name="Invoer" xfId="29" builtinId="20" customBuiltin="1"/>
    <cellStyle name="Komma" xfId="30" builtinId="3"/>
    <cellStyle name="Kop 1" xfId="31" builtinId="16" customBuiltin="1"/>
    <cellStyle name="Kop 2" xfId="32" builtinId="17" customBuiltin="1"/>
    <cellStyle name="Kop 3" xfId="33" builtinId="18" customBuiltin="1"/>
    <cellStyle name="Kop 4" xfId="34" builtinId="19" customBuiltin="1"/>
    <cellStyle name="Neutraal" xfId="35" builtinId="28" customBuiltin="1"/>
    <cellStyle name="Notitie" xfId="36" builtinId="10" customBuiltin="1"/>
    <cellStyle name="Ongeldig" xfId="37" builtinId="27" customBuiltin="1"/>
    <cellStyle name="Procent" xfId="38" builtinId="5"/>
    <cellStyle name="Standaard" xfId="0" builtinId="0"/>
    <cellStyle name="Titel" xfId="39" builtinId="15" customBuiltin="1"/>
    <cellStyle name="Totaal" xfId="40" builtinId="25" customBuiltin="1"/>
    <cellStyle name="Uitvoer" xfId="41" builtinId="21" customBuiltin="1"/>
    <cellStyle name="Verklarende tekst" xfId="42" builtinId="53" customBuiltin="1"/>
    <cellStyle name="Waarschuwingstekst" xfId="43"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12</xdr:col>
      <xdr:colOff>1910951</xdr:colOff>
      <xdr:row>5</xdr:row>
      <xdr:rowOff>250032</xdr:rowOff>
    </xdr:from>
    <xdr:to>
      <xdr:col>13</xdr:col>
      <xdr:colOff>23813</xdr:colOff>
      <xdr:row>7</xdr:row>
      <xdr:rowOff>83344</xdr:rowOff>
    </xdr:to>
    <xdr:sp macro="" textlink="">
      <xdr:nvSpPr>
        <xdr:cNvPr id="2" name="Right Arrow 1"/>
        <xdr:cNvSpPr/>
      </xdr:nvSpPr>
      <xdr:spPr>
        <a:xfrm>
          <a:off x="8292701" y="1619251"/>
          <a:ext cx="1125143" cy="428624"/>
        </a:xfrm>
        <a:prstGeom prst="rightArrow">
          <a:avLst/>
        </a:prstGeom>
        <a:ln>
          <a:solidFill>
            <a:schemeClr val="tx2"/>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endParaRPr lang="nl-NL"/>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21</xdr:col>
      <xdr:colOff>657225</xdr:colOff>
      <xdr:row>1</xdr:row>
      <xdr:rowOff>57150</xdr:rowOff>
    </xdr:from>
    <xdr:to>
      <xdr:col>23</xdr:col>
      <xdr:colOff>447675</xdr:colOff>
      <xdr:row>7</xdr:row>
      <xdr:rowOff>0</xdr:rowOff>
    </xdr:to>
    <xdr:pic>
      <xdr:nvPicPr>
        <xdr:cNvPr id="2051" name="Afbeelding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24575" y="247650"/>
          <a:ext cx="1200150" cy="1238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vugt\AppData\Local\Microsoft\Windows\Temporary%20Internet%20Files\Content.Outlook\0ZT48KE9\Users\aputten\AppData\Local\Microsoft\Windows\Temporary%20Internet%20Files\Content.Outlook\BFMO1WAP\IA\20%20Mob%20LDV\CALL%202014\call%202014%20calculato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bsidietabel IVT&amp;PLM"/>
      <sheetName val="Subsidietabel VETPRO"/>
      <sheetName val="Rekenprogramma"/>
      <sheetName val="Codes"/>
    </sheetNames>
    <sheetDataSet>
      <sheetData sheetId="0" refreshError="1"/>
      <sheetData sheetId="1" refreshError="1"/>
      <sheetData sheetId="2" refreshError="1"/>
      <sheetData sheetId="3">
        <row r="1">
          <cell r="A1" t="str">
            <v>AT</v>
          </cell>
          <cell r="B1" t="str">
            <v>IVT</v>
          </cell>
        </row>
        <row r="2">
          <cell r="A2" t="str">
            <v>BE</v>
          </cell>
          <cell r="B2" t="str">
            <v>VETPRO</v>
          </cell>
        </row>
        <row r="3">
          <cell r="A3" t="str">
            <v>BG</v>
          </cell>
          <cell r="B3" t="str">
            <v>PLM</v>
          </cell>
        </row>
        <row r="4">
          <cell r="A4" t="str">
            <v>CH</v>
          </cell>
        </row>
        <row r="5">
          <cell r="A5" t="str">
            <v>CY</v>
          </cell>
        </row>
        <row r="6">
          <cell r="A6" t="str">
            <v>CZ</v>
          </cell>
        </row>
        <row r="7">
          <cell r="A7" t="str">
            <v>DE</v>
          </cell>
        </row>
        <row r="8">
          <cell r="A8" t="str">
            <v>DK</v>
          </cell>
        </row>
        <row r="9">
          <cell r="A9" t="str">
            <v>EE</v>
          </cell>
        </row>
        <row r="10">
          <cell r="A10" t="str">
            <v>EL</v>
          </cell>
        </row>
        <row r="11">
          <cell r="A11" t="str">
            <v>ES</v>
          </cell>
        </row>
        <row r="12">
          <cell r="A12" t="str">
            <v>FI</v>
          </cell>
        </row>
        <row r="13">
          <cell r="A13" t="str">
            <v>FR</v>
          </cell>
        </row>
        <row r="14">
          <cell r="A14" t="str">
            <v>HU</v>
          </cell>
        </row>
        <row r="15">
          <cell r="A15" t="str">
            <v>HR</v>
          </cell>
        </row>
        <row r="16">
          <cell r="A16" t="str">
            <v>IE</v>
          </cell>
        </row>
        <row r="17">
          <cell r="A17" t="str">
            <v>IS</v>
          </cell>
        </row>
        <row r="18">
          <cell r="A18" t="str">
            <v>IT</v>
          </cell>
        </row>
        <row r="19">
          <cell r="A19" t="str">
            <v>LI</v>
          </cell>
        </row>
        <row r="20">
          <cell r="A20" t="str">
            <v>LT</v>
          </cell>
        </row>
        <row r="21">
          <cell r="A21" t="str">
            <v>LU</v>
          </cell>
        </row>
        <row r="22">
          <cell r="A22" t="str">
            <v>LV</v>
          </cell>
        </row>
        <row r="23">
          <cell r="A23" t="str">
            <v>MT</v>
          </cell>
        </row>
        <row r="24">
          <cell r="A24" t="str">
            <v>NL</v>
          </cell>
        </row>
        <row r="25">
          <cell r="A25" t="str">
            <v>NO</v>
          </cell>
        </row>
        <row r="26">
          <cell r="A26" t="str">
            <v>PL</v>
          </cell>
        </row>
        <row r="27">
          <cell r="A27" t="str">
            <v>PT</v>
          </cell>
        </row>
        <row r="28">
          <cell r="A28" t="str">
            <v>RO</v>
          </cell>
        </row>
        <row r="29">
          <cell r="A29" t="str">
            <v>SE</v>
          </cell>
        </row>
        <row r="30">
          <cell r="A30" t="str">
            <v>SI</v>
          </cell>
        </row>
        <row r="31">
          <cell r="A31" t="str">
            <v>SK</v>
          </cell>
        </row>
        <row r="32">
          <cell r="A32" t="str">
            <v>TR</v>
          </cell>
        </row>
        <row r="33">
          <cell r="A33" t="str">
            <v>UK</v>
          </cell>
        </row>
      </sheetData>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45"/>
  <sheetViews>
    <sheetView showGridLines="0" zoomScale="80" zoomScaleNormal="80" workbookViewId="0">
      <pane xSplit="13" ySplit="10" topLeftCell="N11" activePane="bottomRight" state="frozen"/>
      <selection activeCell="K3" activeCellId="4" sqref="AB7:AC7 X7:AA7 R7:W7 N7:Q7 K3:V3"/>
      <selection pane="topRight" activeCell="K3" activeCellId="4" sqref="AB7:AC7 X7:AA7 R7:W7 N7:Q7 K3:V3"/>
      <selection pane="bottomLeft" activeCell="K3" activeCellId="4" sqref="AB7:AC7 X7:AA7 R7:W7 N7:Q7 K3:V3"/>
      <selection pane="bottomRight" activeCell="O13" sqref="O12:R13"/>
    </sheetView>
  </sheetViews>
  <sheetFormatPr defaultColWidth="9.1796875" defaultRowHeight="14.5" x14ac:dyDescent="0.35"/>
  <cols>
    <col min="1" max="1" width="20.26953125" style="3" customWidth="1"/>
    <col min="2" max="11" width="9.1796875" style="3"/>
    <col min="12" max="12" width="4.1796875" style="3" bestFit="1" customWidth="1"/>
    <col min="13" max="13" width="45.1796875" style="3" customWidth="1"/>
    <col min="14" max="14" width="13.1796875" style="3" customWidth="1"/>
    <col min="15" max="15" width="12.26953125" style="3" bestFit="1" customWidth="1"/>
    <col min="16" max="16" width="11.26953125" style="3" hidden="1" customWidth="1"/>
    <col min="17" max="17" width="12.26953125" style="3" hidden="1" customWidth="1"/>
    <col min="18" max="18" width="11.26953125" style="3" bestFit="1" customWidth="1"/>
    <col min="19" max="19" width="12.26953125" style="3" bestFit="1" customWidth="1"/>
    <col min="20" max="20" width="13.453125" style="3" bestFit="1" customWidth="1"/>
    <col min="21" max="21" width="11.26953125" style="3" hidden="1" customWidth="1"/>
    <col min="22" max="22" width="12.26953125" style="3" hidden="1" customWidth="1"/>
    <col min="23" max="23" width="13.453125" style="3" hidden="1" customWidth="1"/>
    <col min="24" max="24" width="11.26953125" style="3" customWidth="1"/>
    <col min="25" max="25" width="12.26953125" style="3" bestFit="1" customWidth="1"/>
    <col min="26" max="26" width="11.26953125" style="3" hidden="1" customWidth="1"/>
    <col min="27" max="27" width="12.26953125" style="3" hidden="1" customWidth="1"/>
    <col min="28" max="28" width="11.26953125" style="3" bestFit="1" customWidth="1"/>
    <col min="29" max="29" width="12.26953125" style="3" bestFit="1" customWidth="1"/>
    <col min="30" max="30" width="11.26953125" style="3" hidden="1" customWidth="1"/>
    <col min="31" max="31" width="12.26953125" style="3" hidden="1" customWidth="1"/>
    <col min="32" max="16384" width="9.1796875" style="3"/>
  </cols>
  <sheetData>
    <row r="1" spans="2:31" ht="3.75" customHeight="1" thickBot="1" x14ac:dyDescent="0.3"/>
    <row r="2" spans="2:31" ht="22.5" customHeight="1" thickTop="1" thickBot="1" x14ac:dyDescent="0.4">
      <c r="M2" s="10" t="s">
        <v>143</v>
      </c>
      <c r="N2" s="90" t="s">
        <v>157</v>
      </c>
      <c r="O2" s="91"/>
      <c r="P2" s="91"/>
      <c r="Q2" s="91"/>
      <c r="R2" s="91"/>
      <c r="S2" s="91"/>
      <c r="T2" s="91"/>
      <c r="U2" s="91"/>
      <c r="V2" s="91"/>
      <c r="W2" s="91"/>
      <c r="X2" s="91"/>
      <c r="Y2" s="91"/>
      <c r="Z2" s="91"/>
      <c r="AA2" s="91"/>
      <c r="AB2" s="91"/>
      <c r="AC2" s="92"/>
      <c r="AD2"/>
    </row>
    <row r="3" spans="2:31" ht="22" thickTop="1" thickBot="1" x14ac:dyDescent="0.4">
      <c r="M3" s="38" t="s">
        <v>128</v>
      </c>
      <c r="N3" s="93"/>
      <c r="O3" s="94"/>
      <c r="P3" s="94"/>
      <c r="Q3" s="94"/>
      <c r="R3" s="94"/>
      <c r="S3" s="94"/>
      <c r="T3" s="94"/>
      <c r="U3" s="94"/>
      <c r="V3" s="94"/>
      <c r="W3" s="94"/>
      <c r="X3" s="94"/>
      <c r="Y3" s="94"/>
      <c r="Z3" s="94"/>
      <c r="AA3" s="94"/>
      <c r="AB3" s="94"/>
      <c r="AC3" s="95"/>
      <c r="AD3"/>
    </row>
    <row r="4" spans="2:31" ht="15.75" thickBot="1" x14ac:dyDescent="0.3"/>
    <row r="5" spans="2:31" ht="42.75" customHeight="1" thickBot="1" x14ac:dyDescent="0.3">
      <c r="L5"/>
      <c r="M5"/>
      <c r="N5" s="103" t="s">
        <v>67</v>
      </c>
      <c r="O5" s="104"/>
      <c r="P5" s="104"/>
      <c r="Q5" s="105"/>
      <c r="R5" s="106" t="s">
        <v>58</v>
      </c>
      <c r="S5" s="107"/>
      <c r="T5" s="107"/>
      <c r="U5" s="108"/>
      <c r="V5" s="108"/>
      <c r="W5" s="108"/>
      <c r="X5" s="108"/>
      <c r="Y5" s="108"/>
      <c r="Z5" s="108"/>
      <c r="AA5" s="109"/>
      <c r="AB5" s="103" t="s">
        <v>68</v>
      </c>
      <c r="AC5" s="110"/>
      <c r="AD5" s="110"/>
      <c r="AE5" s="111"/>
    </row>
    <row r="6" spans="2:31" ht="24" customHeight="1" thickBot="1" x14ac:dyDescent="0.3">
      <c r="B6" s="100" t="s">
        <v>141</v>
      </c>
      <c r="C6" s="101"/>
      <c r="D6" s="101"/>
      <c r="E6" s="102"/>
      <c r="F6" s="100" t="s">
        <v>145</v>
      </c>
      <c r="G6" s="101"/>
      <c r="H6" s="101"/>
      <c r="I6" s="101"/>
      <c r="J6" s="101"/>
      <c r="K6" s="102"/>
      <c r="L6"/>
      <c r="M6"/>
      <c r="N6" s="117" t="s">
        <v>141</v>
      </c>
      <c r="O6" s="118"/>
      <c r="P6" s="118"/>
      <c r="Q6" s="119"/>
      <c r="R6" s="117" t="s">
        <v>142</v>
      </c>
      <c r="S6" s="118"/>
      <c r="T6" s="118"/>
      <c r="U6" s="118"/>
      <c r="V6" s="118"/>
      <c r="W6" s="118"/>
      <c r="X6" s="120" t="s">
        <v>141</v>
      </c>
      <c r="Y6" s="120"/>
      <c r="Z6" s="120"/>
      <c r="AA6" s="121"/>
      <c r="AB6" s="114" t="s">
        <v>141</v>
      </c>
      <c r="AC6" s="115"/>
      <c r="AD6" s="115"/>
      <c r="AE6" s="116"/>
    </row>
    <row r="7" spans="2:31" ht="22.5" thickTop="1" thickBot="1" x14ac:dyDescent="0.4">
      <c r="B7" s="124"/>
      <c r="C7" s="125"/>
      <c r="D7" s="125"/>
      <c r="E7" s="125"/>
      <c r="F7" s="125"/>
      <c r="G7" s="125"/>
      <c r="H7" s="125"/>
      <c r="I7" s="125"/>
      <c r="J7" s="125"/>
      <c r="K7" s="126"/>
      <c r="L7" s="137" t="s">
        <v>149</v>
      </c>
      <c r="M7" s="138"/>
      <c r="N7" s="136">
        <v>100</v>
      </c>
      <c r="O7" s="136"/>
      <c r="P7" s="136"/>
      <c r="Q7" s="136"/>
      <c r="R7" s="136">
        <v>38</v>
      </c>
      <c r="S7" s="136"/>
      <c r="T7" s="136"/>
      <c r="U7" s="136"/>
      <c r="V7" s="136"/>
      <c r="W7" s="136"/>
      <c r="X7" s="136">
        <v>100</v>
      </c>
      <c r="Y7" s="136"/>
      <c r="Z7" s="136"/>
      <c r="AA7" s="136"/>
      <c r="AB7" s="96">
        <v>100</v>
      </c>
      <c r="AC7" s="97"/>
      <c r="AD7" s="42"/>
      <c r="AE7" s="43"/>
    </row>
    <row r="8" spans="2:31" ht="63.75" hidden="1" customHeight="1" thickTop="1" x14ac:dyDescent="0.35">
      <c r="B8" s="35"/>
      <c r="C8" s="36"/>
      <c r="D8" s="36"/>
      <c r="E8" s="36"/>
      <c r="F8" s="36"/>
      <c r="G8" s="36"/>
      <c r="H8" s="36"/>
      <c r="I8" s="36"/>
      <c r="J8" s="36"/>
      <c r="K8" s="37"/>
      <c r="L8" s="144" t="s">
        <v>148</v>
      </c>
      <c r="M8" s="145"/>
      <c r="N8" s="112" t="s">
        <v>61</v>
      </c>
      <c r="O8" s="113"/>
      <c r="P8" s="98" t="s">
        <v>62</v>
      </c>
      <c r="Q8" s="148"/>
      <c r="R8" s="149" t="s">
        <v>66</v>
      </c>
      <c r="S8" s="122"/>
      <c r="T8" s="122"/>
      <c r="U8" s="122" t="s">
        <v>65</v>
      </c>
      <c r="V8" s="122"/>
      <c r="W8" s="122"/>
      <c r="X8" s="122" t="s">
        <v>59</v>
      </c>
      <c r="Y8" s="122"/>
      <c r="Z8" s="122" t="s">
        <v>60</v>
      </c>
      <c r="AA8" s="123"/>
      <c r="AB8" s="112" t="s">
        <v>63</v>
      </c>
      <c r="AC8" s="113"/>
      <c r="AD8" s="98" t="s">
        <v>64</v>
      </c>
      <c r="AE8" s="99"/>
    </row>
    <row r="9" spans="2:31" s="9" customFormat="1" ht="50.25" customHeight="1" thickTop="1" thickBot="1" x14ac:dyDescent="0.3">
      <c r="B9" s="151" t="s">
        <v>146</v>
      </c>
      <c r="C9" s="152"/>
      <c r="D9" s="152"/>
      <c r="E9" s="152"/>
      <c r="F9" s="152"/>
      <c r="G9" s="152"/>
      <c r="H9" s="152"/>
      <c r="I9" s="152"/>
      <c r="J9" s="152"/>
      <c r="K9" s="153"/>
      <c r="L9" s="150" t="s">
        <v>147</v>
      </c>
      <c r="M9" s="142"/>
      <c r="N9" s="139" t="s">
        <v>155</v>
      </c>
      <c r="O9" s="140"/>
      <c r="P9" s="141"/>
      <c r="Q9" s="150"/>
      <c r="R9" s="155" t="s">
        <v>156</v>
      </c>
      <c r="S9" s="143"/>
      <c r="T9" s="143"/>
      <c r="U9" s="143"/>
      <c r="V9" s="143"/>
      <c r="W9" s="143"/>
      <c r="X9" s="139" t="s">
        <v>155</v>
      </c>
      <c r="Y9" s="140"/>
      <c r="Z9" s="143"/>
      <c r="AA9" s="154"/>
      <c r="AB9" s="139" t="s">
        <v>155</v>
      </c>
      <c r="AC9" s="140"/>
      <c r="AD9" s="141"/>
      <c r="AE9" s="142"/>
    </row>
    <row r="10" spans="2:31" ht="15" customHeight="1" x14ac:dyDescent="0.25">
      <c r="B10" s="127" t="s">
        <v>150</v>
      </c>
      <c r="C10" s="128"/>
      <c r="D10" s="128" t="s">
        <v>151</v>
      </c>
      <c r="E10" s="129"/>
      <c r="F10" s="127" t="s">
        <v>150</v>
      </c>
      <c r="G10" s="128"/>
      <c r="H10" s="128" t="s">
        <v>151</v>
      </c>
      <c r="I10" s="128"/>
      <c r="J10" s="128" t="s">
        <v>152</v>
      </c>
      <c r="K10" s="129"/>
      <c r="L10" s="146"/>
      <c r="M10" s="147"/>
      <c r="N10" s="14" t="s">
        <v>150</v>
      </c>
      <c r="O10" s="13" t="s">
        <v>151</v>
      </c>
      <c r="P10" s="13" t="s">
        <v>150</v>
      </c>
      <c r="Q10" s="15" t="s">
        <v>151</v>
      </c>
      <c r="R10" s="14" t="s">
        <v>150</v>
      </c>
      <c r="S10" s="13" t="s">
        <v>151</v>
      </c>
      <c r="T10" s="13" t="s">
        <v>152</v>
      </c>
      <c r="U10" s="13" t="s">
        <v>150</v>
      </c>
      <c r="V10" s="13" t="s">
        <v>151</v>
      </c>
      <c r="W10" s="13" t="s">
        <v>152</v>
      </c>
      <c r="X10" s="13" t="s">
        <v>150</v>
      </c>
      <c r="Y10" s="13" t="s">
        <v>151</v>
      </c>
      <c r="Z10" s="13" t="s">
        <v>150</v>
      </c>
      <c r="AA10" s="22" t="s">
        <v>151</v>
      </c>
      <c r="AB10" s="14" t="s">
        <v>150</v>
      </c>
      <c r="AC10" s="13" t="s">
        <v>151</v>
      </c>
      <c r="AD10" s="13" t="s">
        <v>150</v>
      </c>
      <c r="AE10" s="22" t="s">
        <v>151</v>
      </c>
    </row>
    <row r="11" spans="2:31" ht="27" customHeight="1" thickBot="1" x14ac:dyDescent="0.3">
      <c r="B11" s="29" t="s">
        <v>139</v>
      </c>
      <c r="C11" s="28" t="s">
        <v>140</v>
      </c>
      <c r="D11" s="28" t="s">
        <v>139</v>
      </c>
      <c r="E11" s="30" t="s">
        <v>140</v>
      </c>
      <c r="F11" s="29" t="s">
        <v>139</v>
      </c>
      <c r="G11" s="28" t="s">
        <v>140</v>
      </c>
      <c r="H11" s="28" t="s">
        <v>139</v>
      </c>
      <c r="I11" s="28" t="s">
        <v>140</v>
      </c>
      <c r="J11" s="28" t="s">
        <v>139</v>
      </c>
      <c r="K11" s="30" t="s">
        <v>140</v>
      </c>
      <c r="L11" s="130" t="s">
        <v>138</v>
      </c>
      <c r="M11" s="131"/>
      <c r="N11" s="132" t="s">
        <v>144</v>
      </c>
      <c r="O11" s="133"/>
      <c r="P11" s="133"/>
      <c r="Q11" s="133"/>
      <c r="R11" s="133"/>
      <c r="S11" s="133"/>
      <c r="T11" s="133"/>
      <c r="U11" s="133"/>
      <c r="V11" s="133"/>
      <c r="W11" s="133"/>
      <c r="X11" s="133"/>
      <c r="Y11" s="133"/>
      <c r="Z11" s="133"/>
      <c r="AA11" s="133"/>
      <c r="AB11" s="133"/>
      <c r="AC11" s="133"/>
      <c r="AD11" s="134"/>
      <c r="AE11" s="135"/>
    </row>
    <row r="12" spans="2:31" ht="15" x14ac:dyDescent="0.25">
      <c r="B12" s="31">
        <f>VLOOKUP(L12,'EC Rates Min-Max'!A8:Q41,3,FALSE)</f>
        <v>70</v>
      </c>
      <c r="C12" s="11">
        <f>B12*2</f>
        <v>140</v>
      </c>
      <c r="D12" s="11">
        <f>ROUND(B12*0.7,0)</f>
        <v>49</v>
      </c>
      <c r="E12" s="45">
        <f>ROUND(C12*0.7,0)</f>
        <v>98</v>
      </c>
      <c r="F12" s="31">
        <f>VLOOKUP(L12,'EC Rates Min-Max'!$A$8:$P$41,11,FALSE)</f>
        <v>23</v>
      </c>
      <c r="G12" s="11">
        <f>F12*4</f>
        <v>92</v>
      </c>
      <c r="H12" s="11">
        <f>ROUND(F12*0.7,0)</f>
        <v>16</v>
      </c>
      <c r="I12" s="11">
        <f>ROUND(G12*0.7,0)</f>
        <v>64</v>
      </c>
      <c r="J12" s="11">
        <f>ROUND(F12*0.5,0)</f>
        <v>12</v>
      </c>
      <c r="K12" s="45">
        <f>ROUND(G12*0.5,0)</f>
        <v>46</v>
      </c>
      <c r="L12" s="32" t="s">
        <v>3</v>
      </c>
      <c r="M12" s="25" t="s">
        <v>74</v>
      </c>
      <c r="N12" s="48">
        <f>ROUND('EC Rates Min-Max'!D8*'KA1 - Individ Support Nat Rates'!N$7:Q$7/100,0)</f>
        <v>140</v>
      </c>
      <c r="O12" s="49">
        <f>ROUND(N12*0.7,0)</f>
        <v>98</v>
      </c>
      <c r="P12" s="49">
        <f>N12</f>
        <v>140</v>
      </c>
      <c r="Q12" s="50">
        <f>ROUND(P12*0.7,0)</f>
        <v>98</v>
      </c>
      <c r="R12" s="51">
        <f>ROUND('EC Rates Min-Max'!L8*'KA1 - Individ Support Nat Rates'!R$7:W$7/100,0)</f>
        <v>35</v>
      </c>
      <c r="S12" s="49">
        <f t="shared" ref="S12:S45" si="0">ROUND(R12*0.7,0)</f>
        <v>25</v>
      </c>
      <c r="T12" s="49">
        <f>ROUND(R12*0.5,0)</f>
        <v>18</v>
      </c>
      <c r="U12" s="49">
        <f>R12</f>
        <v>35</v>
      </c>
      <c r="V12" s="49">
        <f t="shared" ref="V12:V45" si="1">ROUND(U12*0.7,0)</f>
        <v>25</v>
      </c>
      <c r="W12" s="50">
        <f>ROUND(U12*0.5,0)</f>
        <v>18</v>
      </c>
      <c r="X12" s="51">
        <f>ROUND('EC Rates Min-Max'!X8*'KA1 - Individ Support Nat Rates'!X$7:AA$7/100,0)</f>
        <v>140</v>
      </c>
      <c r="Y12" s="49">
        <f t="shared" ref="Y12:Y45" si="2">ROUND(X12*0.7,0)</f>
        <v>98</v>
      </c>
      <c r="Z12" s="49">
        <f>X12</f>
        <v>140</v>
      </c>
      <c r="AA12" s="50">
        <f t="shared" ref="AA12:AA45" si="3">ROUND(Z12*0.7,0)</f>
        <v>98</v>
      </c>
      <c r="AB12" s="51">
        <f>ROUND('EC Rates Min-Max'!AF8*'KA1 - Individ Support Nat Rates'!AB$7:AE$7/100,0)</f>
        <v>140</v>
      </c>
      <c r="AC12" s="50">
        <f t="shared" ref="AC12:AC45" si="4">ROUND(AB12*0.7,0)</f>
        <v>98</v>
      </c>
      <c r="AD12" s="46">
        <f>AB12</f>
        <v>140</v>
      </c>
      <c r="AE12" s="19">
        <f t="shared" ref="AE12:AE45" si="5">ROUND(AD12*0.7,0)</f>
        <v>98</v>
      </c>
    </row>
    <row r="13" spans="2:31" ht="15" x14ac:dyDescent="0.25">
      <c r="B13" s="31">
        <f>VLOOKUP(L13,'EC Rates Min-Max'!A9:Q42,3,FALSE)</f>
        <v>70</v>
      </c>
      <c r="C13" s="11">
        <f t="shared" ref="C13:C45" si="6">B13*2</f>
        <v>140</v>
      </c>
      <c r="D13" s="11">
        <f t="shared" ref="D13:D45" si="7">ROUND(B13*0.7,0)</f>
        <v>49</v>
      </c>
      <c r="E13" s="45">
        <f t="shared" ref="E13:E45" si="8">ROUND(C13*0.7,0)</f>
        <v>98</v>
      </c>
      <c r="F13" s="31">
        <f>VLOOKUP(L13,'EC Rates Min-Max'!$A$8:$P$41,11,FALSE)</f>
        <v>23</v>
      </c>
      <c r="G13" s="11">
        <f t="shared" ref="G13:G45" si="9">F13*4</f>
        <v>92</v>
      </c>
      <c r="H13" s="11">
        <f t="shared" ref="H13:H45" si="10">ROUND(F13*0.7,0)</f>
        <v>16</v>
      </c>
      <c r="I13" s="11">
        <f t="shared" ref="I13:I45" si="11">ROUND(G13*0.7,0)</f>
        <v>64</v>
      </c>
      <c r="J13" s="11">
        <f t="shared" ref="J13:J45" si="12">ROUND(F13*0.5,0)</f>
        <v>12</v>
      </c>
      <c r="K13" s="45">
        <f t="shared" ref="K13:K45" si="13">ROUND(G13*0.5,0)</f>
        <v>46</v>
      </c>
      <c r="L13" s="32" t="s">
        <v>4</v>
      </c>
      <c r="M13" s="25" t="s">
        <v>75</v>
      </c>
      <c r="N13" s="52">
        <f>ROUND('EC Rates Min-Max'!D9*'KA1 - Individ Support Nat Rates'!N$7:Q$7/100,0)</f>
        <v>140</v>
      </c>
      <c r="O13" s="18">
        <f>ROUND(N13*0.7,0)</f>
        <v>98</v>
      </c>
      <c r="P13" s="18">
        <f t="shared" ref="P13:P45" si="14">N13</f>
        <v>140</v>
      </c>
      <c r="Q13" s="19">
        <f>ROUND(P13*0.7,0)</f>
        <v>98</v>
      </c>
      <c r="R13" s="23">
        <f>ROUND('EC Rates Min-Max'!L9*'KA1 - Individ Support Nat Rates'!R$7:W$7/100,0)</f>
        <v>35</v>
      </c>
      <c r="S13" s="18">
        <f t="shared" si="0"/>
        <v>25</v>
      </c>
      <c r="T13" s="18">
        <f t="shared" ref="T13:T45" si="15">ROUND(R13*0.5,0)</f>
        <v>18</v>
      </c>
      <c r="U13" s="18">
        <f t="shared" ref="U13:U45" si="16">R13</f>
        <v>35</v>
      </c>
      <c r="V13" s="18">
        <f t="shared" si="1"/>
        <v>25</v>
      </c>
      <c r="W13" s="19">
        <f t="shared" ref="W13:W45" si="17">ROUND(U13*0.5,0)</f>
        <v>18</v>
      </c>
      <c r="X13" s="23">
        <f>ROUND('EC Rates Min-Max'!X9*'KA1 - Individ Support Nat Rates'!X$7:AA$7/100,0)</f>
        <v>140</v>
      </c>
      <c r="Y13" s="18">
        <f t="shared" si="2"/>
        <v>98</v>
      </c>
      <c r="Z13" s="18">
        <f t="shared" ref="Z13:Z45" si="18">X13</f>
        <v>140</v>
      </c>
      <c r="AA13" s="19">
        <f t="shared" si="3"/>
        <v>98</v>
      </c>
      <c r="AB13" s="23">
        <f>ROUND('EC Rates Min-Max'!AF9*'KA1 - Individ Support Nat Rates'!AB$7:AE$7/100,0)</f>
        <v>140</v>
      </c>
      <c r="AC13" s="19">
        <f t="shared" si="4"/>
        <v>98</v>
      </c>
      <c r="AD13" s="46">
        <f t="shared" ref="AD13:AD45" si="19">AB13</f>
        <v>140</v>
      </c>
      <c r="AE13" s="19">
        <f t="shared" si="5"/>
        <v>98</v>
      </c>
    </row>
    <row r="14" spans="2:31" ht="15" x14ac:dyDescent="0.25">
      <c r="B14" s="31">
        <f>VLOOKUP(L14,'EC Rates Min-Max'!A10:Q43,3,FALSE)</f>
        <v>70</v>
      </c>
      <c r="C14" s="11">
        <f t="shared" si="6"/>
        <v>140</v>
      </c>
      <c r="D14" s="11">
        <f t="shared" si="7"/>
        <v>49</v>
      </c>
      <c r="E14" s="45">
        <f t="shared" si="8"/>
        <v>98</v>
      </c>
      <c r="F14" s="31">
        <f>VLOOKUP(L14,'EC Rates Min-Max'!$A$8:$P$41,11,FALSE)</f>
        <v>23</v>
      </c>
      <c r="G14" s="11">
        <f t="shared" si="9"/>
        <v>92</v>
      </c>
      <c r="H14" s="11">
        <f t="shared" si="10"/>
        <v>16</v>
      </c>
      <c r="I14" s="11">
        <f t="shared" si="11"/>
        <v>64</v>
      </c>
      <c r="J14" s="11">
        <f t="shared" si="12"/>
        <v>12</v>
      </c>
      <c r="K14" s="45">
        <f t="shared" si="13"/>
        <v>46</v>
      </c>
      <c r="L14" s="32" t="s">
        <v>5</v>
      </c>
      <c r="M14" s="25" t="s">
        <v>76</v>
      </c>
      <c r="N14" s="52">
        <f>ROUND('EC Rates Min-Max'!D10*'KA1 - Individ Support Nat Rates'!N$7:Q$7/100,0)</f>
        <v>140</v>
      </c>
      <c r="O14" s="18">
        <f>ROUND(N14*0.7,0)</f>
        <v>98</v>
      </c>
      <c r="P14" s="18">
        <f t="shared" si="14"/>
        <v>140</v>
      </c>
      <c r="Q14" s="19">
        <f>ROUND(P14*0.7,0)</f>
        <v>98</v>
      </c>
      <c r="R14" s="23">
        <f>ROUND('EC Rates Min-Max'!L10*'KA1 - Individ Support Nat Rates'!R$7:W$7/100,0)</f>
        <v>35</v>
      </c>
      <c r="S14" s="18">
        <f t="shared" si="0"/>
        <v>25</v>
      </c>
      <c r="T14" s="18">
        <f t="shared" si="15"/>
        <v>18</v>
      </c>
      <c r="U14" s="18">
        <f t="shared" si="16"/>
        <v>35</v>
      </c>
      <c r="V14" s="18">
        <f t="shared" si="1"/>
        <v>25</v>
      </c>
      <c r="W14" s="19">
        <f t="shared" si="17"/>
        <v>18</v>
      </c>
      <c r="X14" s="23">
        <f>ROUND('EC Rates Min-Max'!X10*'KA1 - Individ Support Nat Rates'!X$7:AA$7/100,0)</f>
        <v>140</v>
      </c>
      <c r="Y14" s="18">
        <f t="shared" si="2"/>
        <v>98</v>
      </c>
      <c r="Z14" s="18">
        <f t="shared" si="18"/>
        <v>140</v>
      </c>
      <c r="AA14" s="19">
        <f t="shared" si="3"/>
        <v>98</v>
      </c>
      <c r="AB14" s="23">
        <f>ROUND('EC Rates Min-Max'!AF10*'KA1 - Individ Support Nat Rates'!AB$7:AE$7/100,0)</f>
        <v>140</v>
      </c>
      <c r="AC14" s="19">
        <f t="shared" si="4"/>
        <v>98</v>
      </c>
      <c r="AD14" s="46">
        <f t="shared" si="19"/>
        <v>140</v>
      </c>
      <c r="AE14" s="19">
        <f t="shared" si="5"/>
        <v>98</v>
      </c>
    </row>
    <row r="15" spans="2:31" ht="15" x14ac:dyDescent="0.25">
      <c r="B15" s="31">
        <f>VLOOKUP(L15,'EC Rates Min-Max'!A11:Q44,3,FALSE)</f>
        <v>70</v>
      </c>
      <c r="C15" s="11">
        <f t="shared" si="6"/>
        <v>140</v>
      </c>
      <c r="D15" s="11">
        <f t="shared" si="7"/>
        <v>49</v>
      </c>
      <c r="E15" s="45">
        <f t="shared" si="8"/>
        <v>98</v>
      </c>
      <c r="F15" s="31">
        <f>VLOOKUP(L15,'EC Rates Min-Max'!$A$8:$P$41,11,FALSE)</f>
        <v>22</v>
      </c>
      <c r="G15" s="11">
        <f t="shared" si="9"/>
        <v>88</v>
      </c>
      <c r="H15" s="11">
        <f t="shared" si="10"/>
        <v>15</v>
      </c>
      <c r="I15" s="11">
        <f t="shared" si="11"/>
        <v>62</v>
      </c>
      <c r="J15" s="11">
        <f t="shared" si="12"/>
        <v>11</v>
      </c>
      <c r="K15" s="45">
        <f t="shared" si="13"/>
        <v>44</v>
      </c>
      <c r="L15" s="32" t="s">
        <v>32</v>
      </c>
      <c r="M15" s="25" t="s">
        <v>71</v>
      </c>
      <c r="N15" s="52">
        <f>ROUND('EC Rates Min-Max'!D11*'KA1 - Individ Support Nat Rates'!N$7:Q$7/100,0)</f>
        <v>140</v>
      </c>
      <c r="O15" s="18">
        <f t="shared" ref="O15:Q45" si="20">ROUND(N15*0.7,0)</f>
        <v>98</v>
      </c>
      <c r="P15" s="18">
        <f t="shared" si="14"/>
        <v>140</v>
      </c>
      <c r="Q15" s="19">
        <f t="shared" si="20"/>
        <v>98</v>
      </c>
      <c r="R15" s="23">
        <f>ROUND('EC Rates Min-Max'!L11*'KA1 - Individ Support Nat Rates'!R$7:W$7/100,0)</f>
        <v>33</v>
      </c>
      <c r="S15" s="18">
        <f t="shared" si="0"/>
        <v>23</v>
      </c>
      <c r="T15" s="18">
        <f t="shared" si="15"/>
        <v>17</v>
      </c>
      <c r="U15" s="18">
        <f t="shared" si="16"/>
        <v>33</v>
      </c>
      <c r="V15" s="18">
        <f t="shared" si="1"/>
        <v>23</v>
      </c>
      <c r="W15" s="19">
        <f t="shared" si="17"/>
        <v>17</v>
      </c>
      <c r="X15" s="23">
        <f>ROUND('EC Rates Min-Max'!X11*'KA1 - Individ Support Nat Rates'!X$7:AA$7/100,0)</f>
        <v>140</v>
      </c>
      <c r="Y15" s="18">
        <f t="shared" si="2"/>
        <v>98</v>
      </c>
      <c r="Z15" s="18">
        <f t="shared" si="18"/>
        <v>140</v>
      </c>
      <c r="AA15" s="19">
        <f t="shared" si="3"/>
        <v>98</v>
      </c>
      <c r="AB15" s="23">
        <f>ROUND('EC Rates Min-Max'!AF11*'KA1 - Individ Support Nat Rates'!AB$7:AE$7/100,0)</f>
        <v>140</v>
      </c>
      <c r="AC15" s="19">
        <f t="shared" si="4"/>
        <v>98</v>
      </c>
      <c r="AD15" s="46">
        <f t="shared" si="19"/>
        <v>140</v>
      </c>
      <c r="AE15" s="19">
        <f t="shared" si="5"/>
        <v>98</v>
      </c>
    </row>
    <row r="16" spans="2:31" ht="15" x14ac:dyDescent="0.25">
      <c r="B16" s="31">
        <f>VLOOKUP(L16,'EC Rates Min-Max'!A12:Q45,3,FALSE)</f>
        <v>70</v>
      </c>
      <c r="C16" s="11">
        <f t="shared" si="6"/>
        <v>140</v>
      </c>
      <c r="D16" s="11">
        <f t="shared" si="7"/>
        <v>49</v>
      </c>
      <c r="E16" s="45">
        <f t="shared" si="8"/>
        <v>98</v>
      </c>
      <c r="F16" s="31">
        <f>VLOOKUP(L16,'EC Rates Min-Max'!$A$8:$P$41,11,FALSE)</f>
        <v>24</v>
      </c>
      <c r="G16" s="11">
        <f t="shared" si="9"/>
        <v>96</v>
      </c>
      <c r="H16" s="11">
        <f t="shared" si="10"/>
        <v>17</v>
      </c>
      <c r="I16" s="11">
        <f t="shared" si="11"/>
        <v>67</v>
      </c>
      <c r="J16" s="11">
        <f t="shared" si="12"/>
        <v>12</v>
      </c>
      <c r="K16" s="45">
        <f t="shared" si="13"/>
        <v>48</v>
      </c>
      <c r="L16" s="32" t="s">
        <v>6</v>
      </c>
      <c r="M16" s="25" t="s">
        <v>77</v>
      </c>
      <c r="N16" s="52">
        <f>ROUND('EC Rates Min-Max'!D12*'KA1 - Individ Support Nat Rates'!N$7:Q$7/100,0)</f>
        <v>140</v>
      </c>
      <c r="O16" s="18">
        <f t="shared" si="20"/>
        <v>98</v>
      </c>
      <c r="P16" s="18">
        <f t="shared" si="14"/>
        <v>140</v>
      </c>
      <c r="Q16" s="19">
        <f t="shared" si="20"/>
        <v>98</v>
      </c>
      <c r="R16" s="23">
        <f>ROUND('EC Rates Min-Max'!L12*'KA1 - Individ Support Nat Rates'!R$7:W$7/100,0)</f>
        <v>36</v>
      </c>
      <c r="S16" s="18">
        <f t="shared" si="0"/>
        <v>25</v>
      </c>
      <c r="T16" s="18">
        <f t="shared" si="15"/>
        <v>18</v>
      </c>
      <c r="U16" s="18">
        <f t="shared" si="16"/>
        <v>36</v>
      </c>
      <c r="V16" s="18">
        <f t="shared" si="1"/>
        <v>25</v>
      </c>
      <c r="W16" s="19">
        <f t="shared" si="17"/>
        <v>18</v>
      </c>
      <c r="X16" s="23">
        <f>ROUND('EC Rates Min-Max'!X12*'KA1 - Individ Support Nat Rates'!X$7:AA$7/100,0)</f>
        <v>140</v>
      </c>
      <c r="Y16" s="18">
        <f t="shared" si="2"/>
        <v>98</v>
      </c>
      <c r="Z16" s="18">
        <f t="shared" si="18"/>
        <v>140</v>
      </c>
      <c r="AA16" s="19">
        <f t="shared" si="3"/>
        <v>98</v>
      </c>
      <c r="AB16" s="23">
        <f>ROUND('EC Rates Min-Max'!AF12*'KA1 - Individ Support Nat Rates'!AB$7:AE$7/100,0)</f>
        <v>140</v>
      </c>
      <c r="AC16" s="19">
        <f t="shared" si="4"/>
        <v>98</v>
      </c>
      <c r="AD16" s="46">
        <f t="shared" si="19"/>
        <v>140</v>
      </c>
      <c r="AE16" s="19">
        <f t="shared" si="5"/>
        <v>98</v>
      </c>
    </row>
    <row r="17" spans="2:31" ht="15" x14ac:dyDescent="0.25">
      <c r="B17" s="31">
        <f>VLOOKUP(L17,'EC Rates Min-Max'!A13:Q46,3,FALSE)</f>
        <v>70</v>
      </c>
      <c r="C17" s="11">
        <f t="shared" si="6"/>
        <v>140</v>
      </c>
      <c r="D17" s="11">
        <f t="shared" si="7"/>
        <v>49</v>
      </c>
      <c r="E17" s="45">
        <f t="shared" si="8"/>
        <v>98</v>
      </c>
      <c r="F17" s="31">
        <f>VLOOKUP(L17,'EC Rates Min-Max'!$A$8:$P$41,11,FALSE)</f>
        <v>23</v>
      </c>
      <c r="G17" s="11">
        <f t="shared" si="9"/>
        <v>92</v>
      </c>
      <c r="H17" s="11">
        <f t="shared" si="10"/>
        <v>16</v>
      </c>
      <c r="I17" s="11">
        <f t="shared" si="11"/>
        <v>64</v>
      </c>
      <c r="J17" s="11">
        <f t="shared" si="12"/>
        <v>12</v>
      </c>
      <c r="K17" s="45">
        <f t="shared" si="13"/>
        <v>46</v>
      </c>
      <c r="L17" s="32" t="s">
        <v>7</v>
      </c>
      <c r="M17" s="25" t="s">
        <v>78</v>
      </c>
      <c r="N17" s="52">
        <f>ROUND('EC Rates Min-Max'!D13*'KA1 - Individ Support Nat Rates'!N$7:Q$7/100,0)</f>
        <v>140</v>
      </c>
      <c r="O17" s="18">
        <f t="shared" si="20"/>
        <v>98</v>
      </c>
      <c r="P17" s="18">
        <f t="shared" si="14"/>
        <v>140</v>
      </c>
      <c r="Q17" s="19">
        <f t="shared" si="20"/>
        <v>98</v>
      </c>
      <c r="R17" s="23">
        <f>ROUND('EC Rates Min-Max'!L13*'KA1 - Individ Support Nat Rates'!R$7:W$7/100,0)</f>
        <v>35</v>
      </c>
      <c r="S17" s="18">
        <f t="shared" si="0"/>
        <v>25</v>
      </c>
      <c r="T17" s="18">
        <f t="shared" si="15"/>
        <v>18</v>
      </c>
      <c r="U17" s="18">
        <f t="shared" si="16"/>
        <v>35</v>
      </c>
      <c r="V17" s="18">
        <f t="shared" si="1"/>
        <v>25</v>
      </c>
      <c r="W17" s="19">
        <f t="shared" si="17"/>
        <v>18</v>
      </c>
      <c r="X17" s="23">
        <f>ROUND('EC Rates Min-Max'!X13*'KA1 - Individ Support Nat Rates'!X$7:AA$7/100,0)</f>
        <v>140</v>
      </c>
      <c r="Y17" s="18">
        <f t="shared" si="2"/>
        <v>98</v>
      </c>
      <c r="Z17" s="18">
        <f t="shared" si="18"/>
        <v>140</v>
      </c>
      <c r="AA17" s="19">
        <f t="shared" si="3"/>
        <v>98</v>
      </c>
      <c r="AB17" s="23">
        <f>ROUND('EC Rates Min-Max'!AF13*'KA1 - Individ Support Nat Rates'!AB$7:AE$7/100,0)</f>
        <v>140</v>
      </c>
      <c r="AC17" s="19">
        <f t="shared" si="4"/>
        <v>98</v>
      </c>
      <c r="AD17" s="46">
        <f t="shared" si="19"/>
        <v>140</v>
      </c>
      <c r="AE17" s="19">
        <f t="shared" si="5"/>
        <v>98</v>
      </c>
    </row>
    <row r="18" spans="2:31" ht="15" x14ac:dyDescent="0.25">
      <c r="B18" s="31">
        <f>VLOOKUP(L18,'EC Rates Min-Max'!A14:Q47,3,FALSE)</f>
        <v>60</v>
      </c>
      <c r="C18" s="11">
        <f t="shared" si="6"/>
        <v>120</v>
      </c>
      <c r="D18" s="11">
        <f t="shared" si="7"/>
        <v>42</v>
      </c>
      <c r="E18" s="45">
        <f t="shared" si="8"/>
        <v>84</v>
      </c>
      <c r="F18" s="31">
        <f>VLOOKUP(L18,'EC Rates Min-Max'!$A$8:$P$41,11,FALSE)</f>
        <v>21</v>
      </c>
      <c r="G18" s="11">
        <f t="shared" si="9"/>
        <v>84</v>
      </c>
      <c r="H18" s="11">
        <f t="shared" si="10"/>
        <v>15</v>
      </c>
      <c r="I18" s="11">
        <f t="shared" si="11"/>
        <v>59</v>
      </c>
      <c r="J18" s="11">
        <f t="shared" si="12"/>
        <v>11</v>
      </c>
      <c r="K18" s="45">
        <f t="shared" si="13"/>
        <v>42</v>
      </c>
      <c r="L18" s="32" t="s">
        <v>8</v>
      </c>
      <c r="M18" s="25" t="s">
        <v>79</v>
      </c>
      <c r="N18" s="52">
        <f>ROUND('EC Rates Min-Max'!D14*'KA1 - Individ Support Nat Rates'!N$7:Q$7/100,0)</f>
        <v>120</v>
      </c>
      <c r="O18" s="18">
        <f t="shared" si="20"/>
        <v>84</v>
      </c>
      <c r="P18" s="18">
        <f t="shared" si="14"/>
        <v>120</v>
      </c>
      <c r="Q18" s="19">
        <f t="shared" si="20"/>
        <v>84</v>
      </c>
      <c r="R18" s="23">
        <f>ROUND('EC Rates Min-Max'!L14*'KA1 - Individ Support Nat Rates'!R$7:W$7/100,0)</f>
        <v>32</v>
      </c>
      <c r="S18" s="18">
        <f t="shared" si="0"/>
        <v>22</v>
      </c>
      <c r="T18" s="18">
        <f t="shared" si="15"/>
        <v>16</v>
      </c>
      <c r="U18" s="18">
        <f t="shared" si="16"/>
        <v>32</v>
      </c>
      <c r="V18" s="18">
        <f t="shared" si="1"/>
        <v>22</v>
      </c>
      <c r="W18" s="19">
        <f t="shared" si="17"/>
        <v>16</v>
      </c>
      <c r="X18" s="23">
        <f>ROUND('EC Rates Min-Max'!X14*'KA1 - Individ Support Nat Rates'!X$7:AA$7/100,0)</f>
        <v>120</v>
      </c>
      <c r="Y18" s="18">
        <f t="shared" si="2"/>
        <v>84</v>
      </c>
      <c r="Z18" s="18">
        <f t="shared" si="18"/>
        <v>120</v>
      </c>
      <c r="AA18" s="19">
        <f t="shared" si="3"/>
        <v>84</v>
      </c>
      <c r="AB18" s="23">
        <f>ROUND('EC Rates Min-Max'!AF14*'KA1 - Individ Support Nat Rates'!AB$7:AE$7/100,0)</f>
        <v>120</v>
      </c>
      <c r="AC18" s="19">
        <f t="shared" si="4"/>
        <v>84</v>
      </c>
      <c r="AD18" s="46">
        <f t="shared" si="19"/>
        <v>120</v>
      </c>
      <c r="AE18" s="19">
        <f t="shared" si="5"/>
        <v>84</v>
      </c>
    </row>
    <row r="19" spans="2:31" ht="15" x14ac:dyDescent="0.25">
      <c r="B19" s="31">
        <f>VLOOKUP(L19,'EC Rates Min-Max'!A15:Q48,3,FALSE)</f>
        <v>80</v>
      </c>
      <c r="C19" s="11">
        <f t="shared" si="6"/>
        <v>160</v>
      </c>
      <c r="D19" s="11">
        <f t="shared" si="7"/>
        <v>56</v>
      </c>
      <c r="E19" s="45">
        <f t="shared" si="8"/>
        <v>112</v>
      </c>
      <c r="F19" s="31">
        <f>VLOOKUP(L19,'EC Rates Min-Max'!$A$8:$P$41,11,FALSE)</f>
        <v>27</v>
      </c>
      <c r="G19" s="11">
        <f t="shared" si="9"/>
        <v>108</v>
      </c>
      <c r="H19" s="11">
        <f t="shared" si="10"/>
        <v>19</v>
      </c>
      <c r="I19" s="11">
        <f t="shared" si="11"/>
        <v>76</v>
      </c>
      <c r="J19" s="11">
        <f t="shared" si="12"/>
        <v>14</v>
      </c>
      <c r="K19" s="45">
        <f t="shared" si="13"/>
        <v>54</v>
      </c>
      <c r="L19" s="32" t="s">
        <v>9</v>
      </c>
      <c r="M19" s="25" t="s">
        <v>80</v>
      </c>
      <c r="N19" s="52">
        <f>ROUND('EC Rates Min-Max'!D15*'KA1 - Individ Support Nat Rates'!N$7:Q$7/100,0)</f>
        <v>160</v>
      </c>
      <c r="O19" s="18">
        <f t="shared" si="20"/>
        <v>112</v>
      </c>
      <c r="P19" s="18">
        <f t="shared" si="14"/>
        <v>160</v>
      </c>
      <c r="Q19" s="19">
        <f t="shared" si="20"/>
        <v>112</v>
      </c>
      <c r="R19" s="23">
        <f>ROUND('EC Rates Min-Max'!L15*'KA1 - Individ Support Nat Rates'!R$7:W$7/100,0)</f>
        <v>41</v>
      </c>
      <c r="S19" s="18">
        <f t="shared" si="0"/>
        <v>29</v>
      </c>
      <c r="T19" s="18">
        <f t="shared" si="15"/>
        <v>21</v>
      </c>
      <c r="U19" s="18">
        <f t="shared" si="16"/>
        <v>41</v>
      </c>
      <c r="V19" s="18">
        <f t="shared" si="1"/>
        <v>29</v>
      </c>
      <c r="W19" s="19">
        <f t="shared" si="17"/>
        <v>21</v>
      </c>
      <c r="X19" s="23">
        <f>ROUND('EC Rates Min-Max'!X15*'KA1 - Individ Support Nat Rates'!X$7:AA$7/100,0)</f>
        <v>160</v>
      </c>
      <c r="Y19" s="18">
        <f t="shared" si="2"/>
        <v>112</v>
      </c>
      <c r="Z19" s="18">
        <f t="shared" si="18"/>
        <v>160</v>
      </c>
      <c r="AA19" s="19">
        <f t="shared" si="3"/>
        <v>112</v>
      </c>
      <c r="AB19" s="23">
        <f>ROUND('EC Rates Min-Max'!AF15*'KA1 - Individ Support Nat Rates'!AB$7:AE$7/100,0)</f>
        <v>160</v>
      </c>
      <c r="AC19" s="19">
        <f t="shared" si="4"/>
        <v>112</v>
      </c>
      <c r="AD19" s="46">
        <f t="shared" si="19"/>
        <v>160</v>
      </c>
      <c r="AE19" s="19">
        <f t="shared" si="5"/>
        <v>112</v>
      </c>
    </row>
    <row r="20" spans="2:31" ht="15" x14ac:dyDescent="0.25">
      <c r="B20" s="31">
        <f>VLOOKUP(L20,'EC Rates Min-Max'!A16:Q49,3,FALSE)</f>
        <v>50</v>
      </c>
      <c r="C20" s="11">
        <f t="shared" si="6"/>
        <v>100</v>
      </c>
      <c r="D20" s="11">
        <f t="shared" si="7"/>
        <v>35</v>
      </c>
      <c r="E20" s="45">
        <f t="shared" si="8"/>
        <v>70</v>
      </c>
      <c r="F20" s="31">
        <f>VLOOKUP(L20,'EC Rates Min-Max'!$A$8:$P$41,11,FALSE)</f>
        <v>18</v>
      </c>
      <c r="G20" s="11">
        <f t="shared" si="9"/>
        <v>72</v>
      </c>
      <c r="H20" s="11">
        <f t="shared" si="10"/>
        <v>13</v>
      </c>
      <c r="I20" s="11">
        <f t="shared" si="11"/>
        <v>50</v>
      </c>
      <c r="J20" s="11">
        <f t="shared" si="12"/>
        <v>9</v>
      </c>
      <c r="K20" s="45">
        <f t="shared" si="13"/>
        <v>36</v>
      </c>
      <c r="L20" s="32" t="s">
        <v>10</v>
      </c>
      <c r="M20" s="25" t="s">
        <v>81</v>
      </c>
      <c r="N20" s="52">
        <f>ROUND('EC Rates Min-Max'!D16*'KA1 - Individ Support Nat Rates'!N$7:Q$7/100,0)</f>
        <v>100</v>
      </c>
      <c r="O20" s="18">
        <f t="shared" si="20"/>
        <v>70</v>
      </c>
      <c r="P20" s="18">
        <f t="shared" si="14"/>
        <v>100</v>
      </c>
      <c r="Q20" s="19">
        <f t="shared" si="20"/>
        <v>70</v>
      </c>
      <c r="R20" s="23">
        <f>ROUND('EC Rates Min-Max'!L16*'KA1 - Individ Support Nat Rates'!R$7:W$7/100,0)</f>
        <v>27</v>
      </c>
      <c r="S20" s="18">
        <f t="shared" si="0"/>
        <v>19</v>
      </c>
      <c r="T20" s="18">
        <f t="shared" si="15"/>
        <v>14</v>
      </c>
      <c r="U20" s="18">
        <f t="shared" si="16"/>
        <v>27</v>
      </c>
      <c r="V20" s="18">
        <f t="shared" si="1"/>
        <v>19</v>
      </c>
      <c r="W20" s="19">
        <f t="shared" si="17"/>
        <v>14</v>
      </c>
      <c r="X20" s="23">
        <f>ROUND('EC Rates Min-Max'!X16*'KA1 - Individ Support Nat Rates'!X$7:AA$7/100,0)</f>
        <v>100</v>
      </c>
      <c r="Y20" s="18">
        <f t="shared" si="2"/>
        <v>70</v>
      </c>
      <c r="Z20" s="18">
        <f t="shared" si="18"/>
        <v>100</v>
      </c>
      <c r="AA20" s="19">
        <f t="shared" si="3"/>
        <v>70</v>
      </c>
      <c r="AB20" s="23">
        <f>ROUND('EC Rates Min-Max'!AF16*'KA1 - Individ Support Nat Rates'!AB$7:AE$7/100,0)</f>
        <v>100</v>
      </c>
      <c r="AC20" s="19">
        <f t="shared" si="4"/>
        <v>70</v>
      </c>
      <c r="AD20" s="46">
        <f t="shared" si="19"/>
        <v>100</v>
      </c>
      <c r="AE20" s="19">
        <f t="shared" si="5"/>
        <v>70</v>
      </c>
    </row>
    <row r="21" spans="2:31" ht="15" x14ac:dyDescent="0.25">
      <c r="B21" s="31">
        <f>VLOOKUP(L21,'EC Rates Min-Max'!A17:Q50,3,FALSE)</f>
        <v>70</v>
      </c>
      <c r="C21" s="11">
        <f t="shared" si="6"/>
        <v>140</v>
      </c>
      <c r="D21" s="11">
        <f t="shared" si="7"/>
        <v>49</v>
      </c>
      <c r="E21" s="45">
        <f t="shared" si="8"/>
        <v>98</v>
      </c>
      <c r="F21" s="31">
        <f>VLOOKUP(L21,'EC Rates Min-Max'!$A$8:$P$41,11,FALSE)</f>
        <v>22</v>
      </c>
      <c r="G21" s="11">
        <f t="shared" si="9"/>
        <v>88</v>
      </c>
      <c r="H21" s="11">
        <f t="shared" si="10"/>
        <v>15</v>
      </c>
      <c r="I21" s="11">
        <f t="shared" si="11"/>
        <v>62</v>
      </c>
      <c r="J21" s="11">
        <f t="shared" si="12"/>
        <v>11</v>
      </c>
      <c r="K21" s="45">
        <f t="shared" si="13"/>
        <v>44</v>
      </c>
      <c r="L21" s="32" t="s">
        <v>14</v>
      </c>
      <c r="M21" s="25" t="s">
        <v>85</v>
      </c>
      <c r="N21" s="52">
        <f>ROUND('EC Rates Min-Max'!D17*'KA1 - Individ Support Nat Rates'!N$7:Q$7/100,0)</f>
        <v>140</v>
      </c>
      <c r="O21" s="18">
        <f t="shared" si="20"/>
        <v>98</v>
      </c>
      <c r="P21" s="18">
        <f t="shared" si="14"/>
        <v>140</v>
      </c>
      <c r="Q21" s="19">
        <f t="shared" si="20"/>
        <v>98</v>
      </c>
      <c r="R21" s="23">
        <f>ROUND('EC Rates Min-Max'!L17*'KA1 - Individ Support Nat Rates'!R$7:W$7/100,0)</f>
        <v>33</v>
      </c>
      <c r="S21" s="18">
        <f t="shared" si="0"/>
        <v>23</v>
      </c>
      <c r="T21" s="18">
        <f t="shared" si="15"/>
        <v>17</v>
      </c>
      <c r="U21" s="18">
        <f t="shared" si="16"/>
        <v>33</v>
      </c>
      <c r="V21" s="18">
        <f t="shared" si="1"/>
        <v>23</v>
      </c>
      <c r="W21" s="19">
        <f t="shared" si="17"/>
        <v>17</v>
      </c>
      <c r="X21" s="23">
        <f>ROUND('EC Rates Min-Max'!X17*'KA1 - Individ Support Nat Rates'!X$7:AA$7/100,0)</f>
        <v>140</v>
      </c>
      <c r="Y21" s="18">
        <f t="shared" si="2"/>
        <v>98</v>
      </c>
      <c r="Z21" s="18">
        <f t="shared" si="18"/>
        <v>140</v>
      </c>
      <c r="AA21" s="19">
        <f t="shared" si="3"/>
        <v>98</v>
      </c>
      <c r="AB21" s="23">
        <f>ROUND('EC Rates Min-Max'!AF17*'KA1 - Individ Support Nat Rates'!AB$7:AE$7/100,0)</f>
        <v>140</v>
      </c>
      <c r="AC21" s="19">
        <f t="shared" si="4"/>
        <v>98</v>
      </c>
      <c r="AD21" s="46">
        <f t="shared" si="19"/>
        <v>140</v>
      </c>
      <c r="AE21" s="19">
        <f t="shared" si="5"/>
        <v>98</v>
      </c>
    </row>
    <row r="22" spans="2:31" ht="15" x14ac:dyDescent="0.25">
      <c r="B22" s="31">
        <f>VLOOKUP(L22,'EC Rates Min-Max'!A18:Q51,3,FALSE)</f>
        <v>60</v>
      </c>
      <c r="C22" s="11">
        <f t="shared" si="6"/>
        <v>120</v>
      </c>
      <c r="D22" s="11">
        <f t="shared" si="7"/>
        <v>42</v>
      </c>
      <c r="E22" s="45">
        <f t="shared" si="8"/>
        <v>84</v>
      </c>
      <c r="F22" s="31">
        <f>VLOOKUP(L22,'EC Rates Min-Max'!$A$8:$P$41,11,FALSE)</f>
        <v>21</v>
      </c>
      <c r="G22" s="11">
        <f t="shared" si="9"/>
        <v>84</v>
      </c>
      <c r="H22" s="11">
        <f t="shared" si="10"/>
        <v>15</v>
      </c>
      <c r="I22" s="11">
        <f t="shared" si="11"/>
        <v>59</v>
      </c>
      <c r="J22" s="11">
        <f t="shared" si="12"/>
        <v>11</v>
      </c>
      <c r="K22" s="45">
        <f t="shared" si="13"/>
        <v>42</v>
      </c>
      <c r="L22" s="32" t="s">
        <v>11</v>
      </c>
      <c r="M22" s="25" t="s">
        <v>82</v>
      </c>
      <c r="N22" s="52">
        <f>ROUND('EC Rates Min-Max'!D18*'KA1 - Individ Support Nat Rates'!N$7:Q$7/100,0)</f>
        <v>120</v>
      </c>
      <c r="O22" s="18">
        <f t="shared" si="20"/>
        <v>84</v>
      </c>
      <c r="P22" s="18">
        <f t="shared" si="14"/>
        <v>120</v>
      </c>
      <c r="Q22" s="19">
        <f t="shared" si="20"/>
        <v>84</v>
      </c>
      <c r="R22" s="23">
        <f>ROUND('EC Rates Min-Max'!L18*'KA1 - Individ Support Nat Rates'!R$7:W$7/100,0)</f>
        <v>32</v>
      </c>
      <c r="S22" s="18">
        <f t="shared" si="0"/>
        <v>22</v>
      </c>
      <c r="T22" s="18">
        <f t="shared" si="15"/>
        <v>16</v>
      </c>
      <c r="U22" s="18">
        <f t="shared" si="16"/>
        <v>32</v>
      </c>
      <c r="V22" s="18">
        <f t="shared" si="1"/>
        <v>22</v>
      </c>
      <c r="W22" s="19">
        <f t="shared" si="17"/>
        <v>16</v>
      </c>
      <c r="X22" s="23">
        <f>ROUND('EC Rates Min-Max'!X18*'KA1 - Individ Support Nat Rates'!X$7:AA$7/100,0)</f>
        <v>120</v>
      </c>
      <c r="Y22" s="18">
        <f t="shared" si="2"/>
        <v>84</v>
      </c>
      <c r="Z22" s="18">
        <f t="shared" si="18"/>
        <v>120</v>
      </c>
      <c r="AA22" s="19">
        <f t="shared" si="3"/>
        <v>84</v>
      </c>
      <c r="AB22" s="23">
        <f>ROUND('EC Rates Min-Max'!AF18*'KA1 - Individ Support Nat Rates'!AB$7:AE$7/100,0)</f>
        <v>120</v>
      </c>
      <c r="AC22" s="19">
        <f t="shared" si="4"/>
        <v>84</v>
      </c>
      <c r="AD22" s="46">
        <f t="shared" si="19"/>
        <v>120</v>
      </c>
      <c r="AE22" s="19">
        <f t="shared" si="5"/>
        <v>84</v>
      </c>
    </row>
    <row r="23" spans="2:31" ht="15" x14ac:dyDescent="0.25">
      <c r="B23" s="31">
        <f>VLOOKUP(L23,'EC Rates Min-Max'!A19:Q52,3,FALSE)</f>
        <v>70</v>
      </c>
      <c r="C23" s="11">
        <f t="shared" si="6"/>
        <v>140</v>
      </c>
      <c r="D23" s="11">
        <f t="shared" si="7"/>
        <v>49</v>
      </c>
      <c r="E23" s="45">
        <f t="shared" si="8"/>
        <v>98</v>
      </c>
      <c r="F23" s="31">
        <f>VLOOKUP(L23,'EC Rates Min-Max'!$A$8:$P$41,11,FALSE)</f>
        <v>24</v>
      </c>
      <c r="G23" s="11">
        <f t="shared" si="9"/>
        <v>96</v>
      </c>
      <c r="H23" s="11">
        <f t="shared" si="10"/>
        <v>17</v>
      </c>
      <c r="I23" s="11">
        <f t="shared" si="11"/>
        <v>67</v>
      </c>
      <c r="J23" s="11">
        <f t="shared" si="12"/>
        <v>12</v>
      </c>
      <c r="K23" s="45">
        <f t="shared" si="13"/>
        <v>48</v>
      </c>
      <c r="L23" s="32" t="s">
        <v>12</v>
      </c>
      <c r="M23" s="25" t="s">
        <v>83</v>
      </c>
      <c r="N23" s="52">
        <f>ROUND('EC Rates Min-Max'!D19*'KA1 - Individ Support Nat Rates'!N$7:Q$7/100,0)</f>
        <v>140</v>
      </c>
      <c r="O23" s="18">
        <f t="shared" si="20"/>
        <v>98</v>
      </c>
      <c r="P23" s="18">
        <f t="shared" si="14"/>
        <v>140</v>
      </c>
      <c r="Q23" s="19">
        <f t="shared" si="20"/>
        <v>98</v>
      </c>
      <c r="R23" s="23">
        <f>ROUND('EC Rates Min-Max'!L19*'KA1 - Individ Support Nat Rates'!R$7:W$7/100,0)</f>
        <v>36</v>
      </c>
      <c r="S23" s="18">
        <f t="shared" si="0"/>
        <v>25</v>
      </c>
      <c r="T23" s="18">
        <f t="shared" si="15"/>
        <v>18</v>
      </c>
      <c r="U23" s="18">
        <f t="shared" si="16"/>
        <v>36</v>
      </c>
      <c r="V23" s="18">
        <f t="shared" si="1"/>
        <v>25</v>
      </c>
      <c r="W23" s="19">
        <f t="shared" si="17"/>
        <v>18</v>
      </c>
      <c r="X23" s="23">
        <f>ROUND('EC Rates Min-Max'!X19*'KA1 - Individ Support Nat Rates'!X$7:AA$7/100,0)</f>
        <v>140</v>
      </c>
      <c r="Y23" s="18">
        <f t="shared" si="2"/>
        <v>98</v>
      </c>
      <c r="Z23" s="18">
        <f t="shared" si="18"/>
        <v>140</v>
      </c>
      <c r="AA23" s="19">
        <f t="shared" si="3"/>
        <v>98</v>
      </c>
      <c r="AB23" s="23">
        <f>ROUND('EC Rates Min-Max'!AF19*'KA1 - Individ Support Nat Rates'!AB$7:AE$7/100,0)</f>
        <v>140</v>
      </c>
      <c r="AC23" s="19">
        <f t="shared" si="4"/>
        <v>98</v>
      </c>
      <c r="AD23" s="46">
        <f t="shared" si="19"/>
        <v>140</v>
      </c>
      <c r="AE23" s="19">
        <f t="shared" si="5"/>
        <v>98</v>
      </c>
    </row>
    <row r="24" spans="2:31" ht="15" x14ac:dyDescent="0.25">
      <c r="B24" s="31">
        <f>VLOOKUP(L24,'EC Rates Min-Max'!A20:Q53,3,FALSE)</f>
        <v>70</v>
      </c>
      <c r="C24" s="11">
        <f t="shared" si="6"/>
        <v>140</v>
      </c>
      <c r="D24" s="11">
        <f t="shared" si="7"/>
        <v>49</v>
      </c>
      <c r="E24" s="45">
        <f t="shared" si="8"/>
        <v>98</v>
      </c>
      <c r="F24" s="31">
        <f>VLOOKUP(L24,'EC Rates Min-Max'!$A$8:$P$41,11,FALSE)</f>
        <v>25</v>
      </c>
      <c r="G24" s="11">
        <f t="shared" si="9"/>
        <v>100</v>
      </c>
      <c r="H24" s="11">
        <f t="shared" si="10"/>
        <v>18</v>
      </c>
      <c r="I24" s="11">
        <f t="shared" si="11"/>
        <v>70</v>
      </c>
      <c r="J24" s="11">
        <f t="shared" si="12"/>
        <v>13</v>
      </c>
      <c r="K24" s="45">
        <f t="shared" si="13"/>
        <v>50</v>
      </c>
      <c r="L24" s="33" t="s">
        <v>13</v>
      </c>
      <c r="M24" s="26" t="s">
        <v>84</v>
      </c>
      <c r="N24" s="52">
        <f>ROUND('EC Rates Min-Max'!D20*'KA1 - Individ Support Nat Rates'!N$7:Q$7/100,0)</f>
        <v>140</v>
      </c>
      <c r="O24" s="18">
        <f t="shared" si="20"/>
        <v>98</v>
      </c>
      <c r="P24" s="18">
        <f t="shared" si="14"/>
        <v>140</v>
      </c>
      <c r="Q24" s="19">
        <f t="shared" si="20"/>
        <v>98</v>
      </c>
      <c r="R24" s="23">
        <f>ROUND('EC Rates Min-Max'!L20*'KA1 - Individ Support Nat Rates'!R$7:W$7/100,0)</f>
        <v>38</v>
      </c>
      <c r="S24" s="18">
        <f t="shared" si="0"/>
        <v>27</v>
      </c>
      <c r="T24" s="18">
        <f t="shared" si="15"/>
        <v>19</v>
      </c>
      <c r="U24" s="18">
        <f t="shared" si="16"/>
        <v>38</v>
      </c>
      <c r="V24" s="18">
        <f t="shared" si="1"/>
        <v>27</v>
      </c>
      <c r="W24" s="19">
        <f t="shared" si="17"/>
        <v>19</v>
      </c>
      <c r="X24" s="23">
        <f>ROUND('EC Rates Min-Max'!X20*'KA1 - Individ Support Nat Rates'!X$7:AA$7/100,0)</f>
        <v>140</v>
      </c>
      <c r="Y24" s="18">
        <f t="shared" si="2"/>
        <v>98</v>
      </c>
      <c r="Z24" s="18">
        <f t="shared" si="18"/>
        <v>140</v>
      </c>
      <c r="AA24" s="19">
        <f t="shared" si="3"/>
        <v>98</v>
      </c>
      <c r="AB24" s="23">
        <f>ROUND('EC Rates Min-Max'!AF20*'KA1 - Individ Support Nat Rates'!AB$7:AE$7/100,0)</f>
        <v>140</v>
      </c>
      <c r="AC24" s="19">
        <f t="shared" si="4"/>
        <v>98</v>
      </c>
      <c r="AD24" s="46">
        <f t="shared" si="19"/>
        <v>140</v>
      </c>
      <c r="AE24" s="19">
        <f t="shared" si="5"/>
        <v>98</v>
      </c>
    </row>
    <row r="25" spans="2:31" ht="15" x14ac:dyDescent="0.25">
      <c r="B25" s="31">
        <f>VLOOKUP(L25,'EC Rates Min-Max'!A21:Q54,3,FALSE)</f>
        <v>50</v>
      </c>
      <c r="C25" s="11">
        <f t="shared" si="6"/>
        <v>100</v>
      </c>
      <c r="D25" s="11">
        <f t="shared" si="7"/>
        <v>35</v>
      </c>
      <c r="E25" s="45">
        <f t="shared" si="8"/>
        <v>70</v>
      </c>
      <c r="F25" s="31">
        <f>VLOOKUP(L25,'EC Rates Min-Max'!$A$8:$P$41,11,FALSE)</f>
        <v>18</v>
      </c>
      <c r="G25" s="11">
        <f t="shared" si="9"/>
        <v>72</v>
      </c>
      <c r="H25" s="11">
        <f t="shared" si="10"/>
        <v>13</v>
      </c>
      <c r="I25" s="11">
        <f t="shared" si="11"/>
        <v>50</v>
      </c>
      <c r="J25" s="11">
        <f t="shared" si="12"/>
        <v>9</v>
      </c>
      <c r="K25" s="45">
        <f t="shared" si="13"/>
        <v>36</v>
      </c>
      <c r="L25" s="32" t="s">
        <v>30</v>
      </c>
      <c r="M25" s="25" t="s">
        <v>86</v>
      </c>
      <c r="N25" s="52">
        <f>ROUND('EC Rates Min-Max'!D21*'KA1 - Individ Support Nat Rates'!N$7:Q$7/100,0)</f>
        <v>100</v>
      </c>
      <c r="O25" s="18">
        <f t="shared" si="20"/>
        <v>70</v>
      </c>
      <c r="P25" s="18">
        <f t="shared" si="14"/>
        <v>100</v>
      </c>
      <c r="Q25" s="19">
        <f t="shared" si="20"/>
        <v>70</v>
      </c>
      <c r="R25" s="23">
        <f>ROUND('EC Rates Min-Max'!L21*'KA1 - Individ Support Nat Rates'!R$7:W$7/100,0)</f>
        <v>27</v>
      </c>
      <c r="S25" s="18">
        <f t="shared" si="0"/>
        <v>19</v>
      </c>
      <c r="T25" s="18">
        <f t="shared" si="15"/>
        <v>14</v>
      </c>
      <c r="U25" s="18">
        <f t="shared" si="16"/>
        <v>27</v>
      </c>
      <c r="V25" s="18">
        <f t="shared" si="1"/>
        <v>19</v>
      </c>
      <c r="W25" s="19">
        <f t="shared" si="17"/>
        <v>14</v>
      </c>
      <c r="X25" s="23">
        <f>ROUND('EC Rates Min-Max'!X21*'KA1 - Individ Support Nat Rates'!X$7:AA$7/100,0)</f>
        <v>100</v>
      </c>
      <c r="Y25" s="18">
        <f t="shared" si="2"/>
        <v>70</v>
      </c>
      <c r="Z25" s="18">
        <f t="shared" si="18"/>
        <v>100</v>
      </c>
      <c r="AA25" s="19">
        <f t="shared" si="3"/>
        <v>70</v>
      </c>
      <c r="AB25" s="23">
        <f>ROUND('EC Rates Min-Max'!AF21*'KA1 - Individ Support Nat Rates'!AB$7:AE$7/100,0)</f>
        <v>100</v>
      </c>
      <c r="AC25" s="19">
        <f t="shared" si="4"/>
        <v>70</v>
      </c>
      <c r="AD25" s="46">
        <f t="shared" si="19"/>
        <v>100</v>
      </c>
      <c r="AE25" s="19">
        <f t="shared" si="5"/>
        <v>70</v>
      </c>
    </row>
    <row r="26" spans="2:31" ht="15" x14ac:dyDescent="0.25">
      <c r="B26" s="31">
        <f>VLOOKUP(L26,'EC Rates Min-Max'!A22:Q55,3,FALSE)</f>
        <v>70</v>
      </c>
      <c r="C26" s="11">
        <f t="shared" si="6"/>
        <v>140</v>
      </c>
      <c r="D26" s="11">
        <f t="shared" si="7"/>
        <v>49</v>
      </c>
      <c r="E26" s="45">
        <f t="shared" si="8"/>
        <v>98</v>
      </c>
      <c r="F26" s="31">
        <f>VLOOKUP(L26,'EC Rates Min-Max'!$A$8:$P$41,11,FALSE)</f>
        <v>22</v>
      </c>
      <c r="G26" s="11">
        <f t="shared" si="9"/>
        <v>88</v>
      </c>
      <c r="H26" s="11">
        <f t="shared" si="10"/>
        <v>15</v>
      </c>
      <c r="I26" s="11">
        <f t="shared" si="11"/>
        <v>62</v>
      </c>
      <c r="J26" s="11">
        <f t="shared" si="12"/>
        <v>11</v>
      </c>
      <c r="K26" s="45">
        <f t="shared" si="13"/>
        <v>44</v>
      </c>
      <c r="L26" s="32" t="s">
        <v>15</v>
      </c>
      <c r="M26" s="25" t="s">
        <v>87</v>
      </c>
      <c r="N26" s="52">
        <f>ROUND('EC Rates Min-Max'!D22*'KA1 - Individ Support Nat Rates'!N$7:Q$7/100,0)</f>
        <v>140</v>
      </c>
      <c r="O26" s="18">
        <f t="shared" si="20"/>
        <v>98</v>
      </c>
      <c r="P26" s="18">
        <f t="shared" si="14"/>
        <v>140</v>
      </c>
      <c r="Q26" s="19">
        <f t="shared" si="20"/>
        <v>98</v>
      </c>
      <c r="R26" s="23">
        <f>ROUND('EC Rates Min-Max'!L22*'KA1 - Individ Support Nat Rates'!R$7:W$7/100,0)</f>
        <v>33</v>
      </c>
      <c r="S26" s="18">
        <f t="shared" si="0"/>
        <v>23</v>
      </c>
      <c r="T26" s="18">
        <f t="shared" si="15"/>
        <v>17</v>
      </c>
      <c r="U26" s="18">
        <f t="shared" si="16"/>
        <v>33</v>
      </c>
      <c r="V26" s="18">
        <f t="shared" si="1"/>
        <v>23</v>
      </c>
      <c r="W26" s="19">
        <f t="shared" si="17"/>
        <v>17</v>
      </c>
      <c r="X26" s="23">
        <f>ROUND('EC Rates Min-Max'!X22*'KA1 - Individ Support Nat Rates'!X$7:AA$7/100,0)</f>
        <v>140</v>
      </c>
      <c r="Y26" s="18">
        <f t="shared" si="2"/>
        <v>98</v>
      </c>
      <c r="Z26" s="18">
        <f t="shared" si="18"/>
        <v>140</v>
      </c>
      <c r="AA26" s="19">
        <f t="shared" si="3"/>
        <v>98</v>
      </c>
      <c r="AB26" s="23">
        <f>ROUND('EC Rates Min-Max'!AF22*'KA1 - Individ Support Nat Rates'!AB$7:AE$7/100,0)</f>
        <v>140</v>
      </c>
      <c r="AC26" s="19">
        <f t="shared" si="4"/>
        <v>98</v>
      </c>
      <c r="AD26" s="46">
        <f t="shared" si="19"/>
        <v>140</v>
      </c>
      <c r="AE26" s="19">
        <f t="shared" si="5"/>
        <v>98</v>
      </c>
    </row>
    <row r="27" spans="2:31" ht="15" x14ac:dyDescent="0.25">
      <c r="B27" s="31">
        <f>VLOOKUP(L27,'EC Rates Min-Max'!A23:Q56,3,FALSE)</f>
        <v>80</v>
      </c>
      <c r="C27" s="11">
        <f t="shared" si="6"/>
        <v>160</v>
      </c>
      <c r="D27" s="11">
        <f t="shared" si="7"/>
        <v>56</v>
      </c>
      <c r="E27" s="45">
        <f t="shared" si="8"/>
        <v>112</v>
      </c>
      <c r="F27" s="31">
        <f>VLOOKUP(L27,'EC Rates Min-Max'!$A$8:$P$41,11,FALSE)</f>
        <v>25</v>
      </c>
      <c r="G27" s="11">
        <f t="shared" si="9"/>
        <v>100</v>
      </c>
      <c r="H27" s="11">
        <f t="shared" si="10"/>
        <v>18</v>
      </c>
      <c r="I27" s="11">
        <f t="shared" si="11"/>
        <v>70</v>
      </c>
      <c r="J27" s="11">
        <f t="shared" si="12"/>
        <v>13</v>
      </c>
      <c r="K27" s="45">
        <f t="shared" si="13"/>
        <v>50</v>
      </c>
      <c r="L27" s="32" t="s">
        <v>16</v>
      </c>
      <c r="M27" s="25" t="s">
        <v>88</v>
      </c>
      <c r="N27" s="52">
        <f>ROUND('EC Rates Min-Max'!D23*'KA1 - Individ Support Nat Rates'!N$7:Q$7/100,0)</f>
        <v>160</v>
      </c>
      <c r="O27" s="18">
        <f t="shared" si="20"/>
        <v>112</v>
      </c>
      <c r="P27" s="18">
        <f t="shared" si="14"/>
        <v>160</v>
      </c>
      <c r="Q27" s="19">
        <f t="shared" si="20"/>
        <v>112</v>
      </c>
      <c r="R27" s="23">
        <f>ROUND('EC Rates Min-Max'!L23*'KA1 - Individ Support Nat Rates'!R$7:W$7/100,0)</f>
        <v>38</v>
      </c>
      <c r="S27" s="18">
        <f t="shared" si="0"/>
        <v>27</v>
      </c>
      <c r="T27" s="18">
        <f t="shared" si="15"/>
        <v>19</v>
      </c>
      <c r="U27" s="18">
        <f t="shared" si="16"/>
        <v>38</v>
      </c>
      <c r="V27" s="18">
        <f t="shared" si="1"/>
        <v>27</v>
      </c>
      <c r="W27" s="19">
        <f t="shared" si="17"/>
        <v>19</v>
      </c>
      <c r="X27" s="23">
        <f>ROUND('EC Rates Min-Max'!X23*'KA1 - Individ Support Nat Rates'!X$7:AA$7/100,0)</f>
        <v>160</v>
      </c>
      <c r="Y27" s="18">
        <f t="shared" si="2"/>
        <v>112</v>
      </c>
      <c r="Z27" s="18">
        <f t="shared" si="18"/>
        <v>160</v>
      </c>
      <c r="AA27" s="19">
        <f t="shared" si="3"/>
        <v>112</v>
      </c>
      <c r="AB27" s="23">
        <f>ROUND('EC Rates Min-Max'!AF23*'KA1 - Individ Support Nat Rates'!AB$7:AE$7/100,0)</f>
        <v>160</v>
      </c>
      <c r="AC27" s="19">
        <f t="shared" si="4"/>
        <v>112</v>
      </c>
      <c r="AD27" s="46">
        <f t="shared" si="19"/>
        <v>160</v>
      </c>
      <c r="AE27" s="19">
        <f t="shared" si="5"/>
        <v>112</v>
      </c>
    </row>
    <row r="28" spans="2:31" ht="15" x14ac:dyDescent="0.25">
      <c r="B28" s="31">
        <f>VLOOKUP(L28,'EC Rates Min-Max'!A24:Q57,3,FALSE)</f>
        <v>70</v>
      </c>
      <c r="C28" s="11">
        <f t="shared" si="6"/>
        <v>140</v>
      </c>
      <c r="D28" s="11">
        <f t="shared" si="7"/>
        <v>49</v>
      </c>
      <c r="E28" s="45">
        <f t="shared" si="8"/>
        <v>98</v>
      </c>
      <c r="F28" s="31">
        <f>VLOOKUP(L28,'EC Rates Min-Max'!$A$8:$P$41,11,FALSE)</f>
        <v>25</v>
      </c>
      <c r="G28" s="11">
        <f t="shared" si="9"/>
        <v>100</v>
      </c>
      <c r="H28" s="11">
        <f t="shared" si="10"/>
        <v>18</v>
      </c>
      <c r="I28" s="11">
        <f t="shared" si="11"/>
        <v>70</v>
      </c>
      <c r="J28" s="11">
        <f t="shared" si="12"/>
        <v>13</v>
      </c>
      <c r="K28" s="45">
        <f t="shared" si="13"/>
        <v>50</v>
      </c>
      <c r="L28" s="32" t="s">
        <v>33</v>
      </c>
      <c r="M28" s="25" t="s">
        <v>69</v>
      </c>
      <c r="N28" s="52">
        <f>ROUND('EC Rates Min-Max'!D24*'KA1 - Individ Support Nat Rates'!N$7:Q$7/100,0)</f>
        <v>140</v>
      </c>
      <c r="O28" s="18">
        <f t="shared" si="20"/>
        <v>98</v>
      </c>
      <c r="P28" s="18">
        <f t="shared" si="14"/>
        <v>140</v>
      </c>
      <c r="Q28" s="19">
        <f t="shared" si="20"/>
        <v>98</v>
      </c>
      <c r="R28" s="23">
        <f>ROUND('EC Rates Min-Max'!L24*'KA1 - Individ Support Nat Rates'!R$7:W$7/100,0)</f>
        <v>38</v>
      </c>
      <c r="S28" s="18">
        <f t="shared" si="0"/>
        <v>27</v>
      </c>
      <c r="T28" s="18">
        <f t="shared" si="15"/>
        <v>19</v>
      </c>
      <c r="U28" s="18">
        <f t="shared" si="16"/>
        <v>38</v>
      </c>
      <c r="V28" s="18">
        <f t="shared" si="1"/>
        <v>27</v>
      </c>
      <c r="W28" s="19">
        <f t="shared" si="17"/>
        <v>19</v>
      </c>
      <c r="X28" s="23">
        <f>ROUND('EC Rates Min-Max'!X24*'KA1 - Individ Support Nat Rates'!X$7:AA$7/100,0)</f>
        <v>140</v>
      </c>
      <c r="Y28" s="18">
        <f t="shared" si="2"/>
        <v>98</v>
      </c>
      <c r="Z28" s="18">
        <f t="shared" si="18"/>
        <v>140</v>
      </c>
      <c r="AA28" s="19">
        <f t="shared" si="3"/>
        <v>98</v>
      </c>
      <c r="AB28" s="23">
        <f>ROUND('EC Rates Min-Max'!AF24*'KA1 - Individ Support Nat Rates'!AB$7:AE$7/100,0)</f>
        <v>140</v>
      </c>
      <c r="AC28" s="19">
        <f t="shared" si="4"/>
        <v>98</v>
      </c>
      <c r="AD28" s="46">
        <f t="shared" si="19"/>
        <v>140</v>
      </c>
      <c r="AE28" s="19">
        <f t="shared" si="5"/>
        <v>98</v>
      </c>
    </row>
    <row r="29" spans="2:31" ht="15" x14ac:dyDescent="0.25">
      <c r="B29" s="31">
        <f>VLOOKUP(L29,'EC Rates Min-Max'!A25:Q58,3,FALSE)</f>
        <v>70</v>
      </c>
      <c r="C29" s="11">
        <f t="shared" si="6"/>
        <v>140</v>
      </c>
      <c r="D29" s="11">
        <f t="shared" si="7"/>
        <v>49</v>
      </c>
      <c r="E29" s="45">
        <f t="shared" si="8"/>
        <v>98</v>
      </c>
      <c r="F29" s="31">
        <f>VLOOKUP(L29,'EC Rates Min-Max'!$A$8:$P$41,11,FALSE)</f>
        <v>23</v>
      </c>
      <c r="G29" s="11">
        <f t="shared" si="9"/>
        <v>92</v>
      </c>
      <c r="H29" s="11">
        <f t="shared" si="10"/>
        <v>16</v>
      </c>
      <c r="I29" s="11">
        <f t="shared" si="11"/>
        <v>64</v>
      </c>
      <c r="J29" s="11">
        <f t="shared" si="12"/>
        <v>12</v>
      </c>
      <c r="K29" s="45">
        <f t="shared" si="13"/>
        <v>46</v>
      </c>
      <c r="L29" s="32" t="s">
        <v>17</v>
      </c>
      <c r="M29" s="25" t="s">
        <v>89</v>
      </c>
      <c r="N29" s="52">
        <f>ROUND('EC Rates Min-Max'!D25*'KA1 - Individ Support Nat Rates'!N$7:Q$7/100,0)</f>
        <v>140</v>
      </c>
      <c r="O29" s="18">
        <f t="shared" si="20"/>
        <v>98</v>
      </c>
      <c r="P29" s="18">
        <f t="shared" si="14"/>
        <v>140</v>
      </c>
      <c r="Q29" s="19">
        <f t="shared" si="20"/>
        <v>98</v>
      </c>
      <c r="R29" s="23">
        <f>ROUND('EC Rates Min-Max'!L25*'KA1 - Individ Support Nat Rates'!R$7:W$7/100,0)</f>
        <v>35</v>
      </c>
      <c r="S29" s="18">
        <f t="shared" si="0"/>
        <v>25</v>
      </c>
      <c r="T29" s="18">
        <f t="shared" si="15"/>
        <v>18</v>
      </c>
      <c r="U29" s="18">
        <f t="shared" si="16"/>
        <v>35</v>
      </c>
      <c r="V29" s="18">
        <f t="shared" si="1"/>
        <v>25</v>
      </c>
      <c r="W29" s="19">
        <f t="shared" si="17"/>
        <v>18</v>
      </c>
      <c r="X29" s="23">
        <f>ROUND('EC Rates Min-Max'!X25*'KA1 - Individ Support Nat Rates'!X$7:AA$7/100,0)</f>
        <v>140</v>
      </c>
      <c r="Y29" s="18">
        <f t="shared" si="2"/>
        <v>98</v>
      </c>
      <c r="Z29" s="18">
        <f t="shared" si="18"/>
        <v>140</v>
      </c>
      <c r="AA29" s="19">
        <f t="shared" si="3"/>
        <v>98</v>
      </c>
      <c r="AB29" s="23">
        <f>ROUND('EC Rates Min-Max'!AF25*'KA1 - Individ Support Nat Rates'!AB$7:AE$7/100,0)</f>
        <v>140</v>
      </c>
      <c r="AC29" s="19">
        <f t="shared" si="4"/>
        <v>98</v>
      </c>
      <c r="AD29" s="46">
        <f t="shared" si="19"/>
        <v>140</v>
      </c>
      <c r="AE29" s="19">
        <f t="shared" si="5"/>
        <v>98</v>
      </c>
    </row>
    <row r="30" spans="2:31" ht="15" x14ac:dyDescent="0.25">
      <c r="B30" s="31">
        <f>VLOOKUP(L30,'EC Rates Min-Max'!A26:Q59,3,FALSE)</f>
        <v>70</v>
      </c>
      <c r="C30" s="11">
        <f t="shared" si="6"/>
        <v>140</v>
      </c>
      <c r="D30" s="11">
        <f t="shared" si="7"/>
        <v>49</v>
      </c>
      <c r="E30" s="45">
        <f t="shared" si="8"/>
        <v>98</v>
      </c>
      <c r="F30" s="31">
        <f>VLOOKUP(L30,'EC Rates Min-Max'!$A$8:$P$41,11,FALSE)</f>
        <v>22</v>
      </c>
      <c r="G30" s="11">
        <f t="shared" si="9"/>
        <v>88</v>
      </c>
      <c r="H30" s="11">
        <f t="shared" si="10"/>
        <v>15</v>
      </c>
      <c r="I30" s="11">
        <f t="shared" si="11"/>
        <v>62</v>
      </c>
      <c r="J30" s="11">
        <f t="shared" si="12"/>
        <v>11</v>
      </c>
      <c r="K30" s="45">
        <f t="shared" si="13"/>
        <v>44</v>
      </c>
      <c r="L30" s="32" t="s">
        <v>34</v>
      </c>
      <c r="M30" s="25" t="s">
        <v>35</v>
      </c>
      <c r="N30" s="52">
        <f>ROUND('EC Rates Min-Max'!D26*'KA1 - Individ Support Nat Rates'!N$7:Q$7/100,0)</f>
        <v>140</v>
      </c>
      <c r="O30" s="18">
        <f t="shared" si="20"/>
        <v>98</v>
      </c>
      <c r="P30" s="18">
        <f t="shared" si="14"/>
        <v>140</v>
      </c>
      <c r="Q30" s="19">
        <f t="shared" si="20"/>
        <v>98</v>
      </c>
      <c r="R30" s="23">
        <f>ROUND('EC Rates Min-Max'!L26*'KA1 - Individ Support Nat Rates'!R$7:W$7/100,0)</f>
        <v>33</v>
      </c>
      <c r="S30" s="18">
        <f t="shared" si="0"/>
        <v>23</v>
      </c>
      <c r="T30" s="18">
        <f t="shared" si="15"/>
        <v>17</v>
      </c>
      <c r="U30" s="18">
        <f t="shared" si="16"/>
        <v>33</v>
      </c>
      <c r="V30" s="18">
        <f t="shared" si="1"/>
        <v>23</v>
      </c>
      <c r="W30" s="19">
        <f t="shared" si="17"/>
        <v>17</v>
      </c>
      <c r="X30" s="23">
        <f>ROUND('EC Rates Min-Max'!X26*'KA1 - Individ Support Nat Rates'!X$7:AA$7/100,0)</f>
        <v>140</v>
      </c>
      <c r="Y30" s="18">
        <f t="shared" si="2"/>
        <v>98</v>
      </c>
      <c r="Z30" s="18">
        <f t="shared" si="18"/>
        <v>140</v>
      </c>
      <c r="AA30" s="19">
        <f t="shared" si="3"/>
        <v>98</v>
      </c>
      <c r="AB30" s="23">
        <f>ROUND('EC Rates Min-Max'!AF26*'KA1 - Individ Support Nat Rates'!AB$7:AE$7/100,0)</f>
        <v>140</v>
      </c>
      <c r="AC30" s="19">
        <f t="shared" si="4"/>
        <v>98</v>
      </c>
      <c r="AD30" s="46">
        <f t="shared" si="19"/>
        <v>140</v>
      </c>
      <c r="AE30" s="19">
        <f t="shared" si="5"/>
        <v>98</v>
      </c>
    </row>
    <row r="31" spans="2:31" ht="15" x14ac:dyDescent="0.25">
      <c r="B31" s="31">
        <f>VLOOKUP(L31,'EC Rates Min-Max'!A27:Q60,3,FALSE)</f>
        <v>50</v>
      </c>
      <c r="C31" s="11">
        <f t="shared" si="6"/>
        <v>100</v>
      </c>
      <c r="D31" s="11">
        <f t="shared" si="7"/>
        <v>35</v>
      </c>
      <c r="E31" s="45">
        <f t="shared" si="8"/>
        <v>70</v>
      </c>
      <c r="F31" s="31">
        <f>VLOOKUP(L31,'EC Rates Min-Max'!$A$8:$P$41,11,FALSE)</f>
        <v>18</v>
      </c>
      <c r="G31" s="11">
        <f t="shared" si="9"/>
        <v>72</v>
      </c>
      <c r="H31" s="11">
        <f t="shared" si="10"/>
        <v>13</v>
      </c>
      <c r="I31" s="11">
        <f t="shared" si="11"/>
        <v>50</v>
      </c>
      <c r="J31" s="11">
        <f t="shared" si="12"/>
        <v>9</v>
      </c>
      <c r="K31" s="45">
        <f t="shared" si="13"/>
        <v>36</v>
      </c>
      <c r="L31" s="32" t="s">
        <v>18</v>
      </c>
      <c r="M31" s="25" t="s">
        <v>90</v>
      </c>
      <c r="N31" s="52">
        <f>ROUND('EC Rates Min-Max'!D27*'KA1 - Individ Support Nat Rates'!N$7:Q$7/100,0)</f>
        <v>100</v>
      </c>
      <c r="O31" s="18">
        <f t="shared" si="20"/>
        <v>70</v>
      </c>
      <c r="P31" s="18">
        <f t="shared" si="14"/>
        <v>100</v>
      </c>
      <c r="Q31" s="19">
        <f t="shared" si="20"/>
        <v>70</v>
      </c>
      <c r="R31" s="23">
        <f>ROUND('EC Rates Min-Max'!L27*'KA1 - Individ Support Nat Rates'!R$7:W$7/100,0)</f>
        <v>27</v>
      </c>
      <c r="S31" s="18">
        <f t="shared" si="0"/>
        <v>19</v>
      </c>
      <c r="T31" s="18">
        <f t="shared" si="15"/>
        <v>14</v>
      </c>
      <c r="U31" s="18">
        <f t="shared" si="16"/>
        <v>27</v>
      </c>
      <c r="V31" s="18">
        <f t="shared" si="1"/>
        <v>19</v>
      </c>
      <c r="W31" s="19">
        <f t="shared" si="17"/>
        <v>14</v>
      </c>
      <c r="X31" s="23">
        <f>ROUND('EC Rates Min-Max'!X27*'KA1 - Individ Support Nat Rates'!X$7:AA$7/100,0)</f>
        <v>100</v>
      </c>
      <c r="Y31" s="18">
        <f t="shared" si="2"/>
        <v>70</v>
      </c>
      <c r="Z31" s="18">
        <f t="shared" si="18"/>
        <v>100</v>
      </c>
      <c r="AA31" s="19">
        <f t="shared" si="3"/>
        <v>70</v>
      </c>
      <c r="AB31" s="23">
        <f>ROUND('EC Rates Min-Max'!AF27*'KA1 - Individ Support Nat Rates'!AB$7:AE$7/100,0)</f>
        <v>100</v>
      </c>
      <c r="AC31" s="19">
        <f t="shared" si="4"/>
        <v>70</v>
      </c>
      <c r="AD31" s="46">
        <f t="shared" si="19"/>
        <v>100</v>
      </c>
      <c r="AE31" s="19">
        <f t="shared" si="5"/>
        <v>70</v>
      </c>
    </row>
    <row r="32" spans="2:31" ht="15" x14ac:dyDescent="0.25">
      <c r="B32" s="31">
        <f>VLOOKUP(L32,'EC Rates Min-Max'!A28:Q61,3,FALSE)</f>
        <v>70</v>
      </c>
      <c r="C32" s="11">
        <f t="shared" si="6"/>
        <v>140</v>
      </c>
      <c r="D32" s="11">
        <f t="shared" si="7"/>
        <v>49</v>
      </c>
      <c r="E32" s="45">
        <f t="shared" si="8"/>
        <v>98</v>
      </c>
      <c r="F32" s="31">
        <f>VLOOKUP(L32,'EC Rates Min-Max'!$A$8:$P$41,11,FALSE)</f>
        <v>24</v>
      </c>
      <c r="G32" s="11">
        <f t="shared" si="9"/>
        <v>96</v>
      </c>
      <c r="H32" s="11">
        <f t="shared" si="10"/>
        <v>17</v>
      </c>
      <c r="I32" s="11">
        <f t="shared" si="11"/>
        <v>67</v>
      </c>
      <c r="J32" s="11">
        <f t="shared" si="12"/>
        <v>12</v>
      </c>
      <c r="K32" s="45">
        <f t="shared" si="13"/>
        <v>48</v>
      </c>
      <c r="L32" s="32" t="s">
        <v>19</v>
      </c>
      <c r="M32" s="25" t="s">
        <v>91</v>
      </c>
      <c r="N32" s="52">
        <f>ROUND('EC Rates Min-Max'!D28*'KA1 - Individ Support Nat Rates'!N$7:Q$7/100,0)</f>
        <v>140</v>
      </c>
      <c r="O32" s="18">
        <f t="shared" si="20"/>
        <v>98</v>
      </c>
      <c r="P32" s="18">
        <f t="shared" si="14"/>
        <v>140</v>
      </c>
      <c r="Q32" s="19">
        <f t="shared" si="20"/>
        <v>98</v>
      </c>
      <c r="R32" s="23">
        <f>ROUND('EC Rates Min-Max'!L28*'KA1 - Individ Support Nat Rates'!R$7:W$7/100,0)</f>
        <v>36</v>
      </c>
      <c r="S32" s="18">
        <f t="shared" si="0"/>
        <v>25</v>
      </c>
      <c r="T32" s="18">
        <f t="shared" si="15"/>
        <v>18</v>
      </c>
      <c r="U32" s="18">
        <f t="shared" si="16"/>
        <v>36</v>
      </c>
      <c r="V32" s="18">
        <f t="shared" si="1"/>
        <v>25</v>
      </c>
      <c r="W32" s="19">
        <f t="shared" si="17"/>
        <v>18</v>
      </c>
      <c r="X32" s="23">
        <f>ROUND('EC Rates Min-Max'!X28*'KA1 - Individ Support Nat Rates'!X$7:AA$7/100,0)</f>
        <v>140</v>
      </c>
      <c r="Y32" s="18">
        <f t="shared" si="2"/>
        <v>98</v>
      </c>
      <c r="Z32" s="18">
        <f t="shared" si="18"/>
        <v>140</v>
      </c>
      <c r="AA32" s="19">
        <f t="shared" si="3"/>
        <v>98</v>
      </c>
      <c r="AB32" s="23">
        <f>ROUND('EC Rates Min-Max'!AF28*'KA1 - Individ Support Nat Rates'!AB$7:AE$7/100,0)</f>
        <v>140</v>
      </c>
      <c r="AC32" s="19">
        <f t="shared" si="4"/>
        <v>98</v>
      </c>
      <c r="AD32" s="46">
        <f t="shared" si="19"/>
        <v>140</v>
      </c>
      <c r="AE32" s="19">
        <f t="shared" si="5"/>
        <v>98</v>
      </c>
    </row>
    <row r="33" spans="2:31" ht="15" x14ac:dyDescent="0.25">
      <c r="B33" s="31">
        <f>VLOOKUP(L33,'EC Rates Min-Max'!A29:Q62,3,FALSE)</f>
        <v>60</v>
      </c>
      <c r="C33" s="11">
        <f t="shared" si="6"/>
        <v>120</v>
      </c>
      <c r="D33" s="11">
        <f t="shared" si="7"/>
        <v>42</v>
      </c>
      <c r="E33" s="45">
        <f t="shared" si="8"/>
        <v>84</v>
      </c>
      <c r="F33" s="31">
        <f>VLOOKUP(L33,'EC Rates Min-Max'!$A$8:$P$41,11,FALSE)</f>
        <v>21</v>
      </c>
      <c r="G33" s="11">
        <f t="shared" si="9"/>
        <v>84</v>
      </c>
      <c r="H33" s="11">
        <f t="shared" si="10"/>
        <v>15</v>
      </c>
      <c r="I33" s="11">
        <f t="shared" si="11"/>
        <v>59</v>
      </c>
      <c r="J33" s="11">
        <f t="shared" si="12"/>
        <v>11</v>
      </c>
      <c r="K33" s="45">
        <f t="shared" si="13"/>
        <v>42</v>
      </c>
      <c r="L33" s="32" t="s">
        <v>20</v>
      </c>
      <c r="M33" s="25" t="s">
        <v>92</v>
      </c>
      <c r="N33" s="52">
        <f>ROUND('EC Rates Min-Max'!D29*'KA1 - Individ Support Nat Rates'!N$7:Q$7/100,0)</f>
        <v>120</v>
      </c>
      <c r="O33" s="18">
        <f t="shared" si="20"/>
        <v>84</v>
      </c>
      <c r="P33" s="18">
        <f t="shared" si="14"/>
        <v>120</v>
      </c>
      <c r="Q33" s="19">
        <f t="shared" si="20"/>
        <v>84</v>
      </c>
      <c r="R33" s="23">
        <f>ROUND('EC Rates Min-Max'!L29*'KA1 - Individ Support Nat Rates'!R$7:W$7/100,0)</f>
        <v>32</v>
      </c>
      <c r="S33" s="18">
        <f t="shared" si="0"/>
        <v>22</v>
      </c>
      <c r="T33" s="18">
        <f t="shared" si="15"/>
        <v>16</v>
      </c>
      <c r="U33" s="18">
        <f t="shared" si="16"/>
        <v>32</v>
      </c>
      <c r="V33" s="18">
        <f t="shared" si="1"/>
        <v>22</v>
      </c>
      <c r="W33" s="19">
        <f t="shared" si="17"/>
        <v>16</v>
      </c>
      <c r="X33" s="23">
        <f>ROUND('EC Rates Min-Max'!X29*'KA1 - Individ Support Nat Rates'!X$7:AA$7/100,0)</f>
        <v>120</v>
      </c>
      <c r="Y33" s="18">
        <f t="shared" si="2"/>
        <v>84</v>
      </c>
      <c r="Z33" s="18">
        <f t="shared" si="18"/>
        <v>120</v>
      </c>
      <c r="AA33" s="19">
        <f t="shared" si="3"/>
        <v>84</v>
      </c>
      <c r="AB33" s="23">
        <f>ROUND('EC Rates Min-Max'!AF29*'KA1 - Individ Support Nat Rates'!AB$7:AE$7/100,0)</f>
        <v>120</v>
      </c>
      <c r="AC33" s="19">
        <f t="shared" si="4"/>
        <v>84</v>
      </c>
      <c r="AD33" s="46">
        <f t="shared" si="19"/>
        <v>120</v>
      </c>
      <c r="AE33" s="19">
        <f t="shared" si="5"/>
        <v>84</v>
      </c>
    </row>
    <row r="34" spans="2:31" ht="15" x14ac:dyDescent="0.25">
      <c r="B34" s="31">
        <f>VLOOKUP(L34,'EC Rates Min-Max'!A30:Q63,3,FALSE)</f>
        <v>60</v>
      </c>
      <c r="C34" s="11">
        <f t="shared" si="6"/>
        <v>120</v>
      </c>
      <c r="D34" s="11">
        <f t="shared" si="7"/>
        <v>42</v>
      </c>
      <c r="E34" s="45">
        <f t="shared" si="8"/>
        <v>84</v>
      </c>
      <c r="F34" s="31">
        <f>VLOOKUP(L34,'EC Rates Min-Max'!$A$8:$P$41,11,FALSE)</f>
        <v>21</v>
      </c>
      <c r="G34" s="11">
        <f t="shared" si="9"/>
        <v>84</v>
      </c>
      <c r="H34" s="11">
        <f t="shared" si="10"/>
        <v>15</v>
      </c>
      <c r="I34" s="11">
        <f t="shared" si="11"/>
        <v>59</v>
      </c>
      <c r="J34" s="11">
        <f t="shared" si="12"/>
        <v>11</v>
      </c>
      <c r="K34" s="45">
        <f t="shared" si="13"/>
        <v>42</v>
      </c>
      <c r="L34" s="32" t="s">
        <v>94</v>
      </c>
      <c r="M34" s="25" t="s">
        <v>95</v>
      </c>
      <c r="N34" s="52">
        <f>ROUND('EC Rates Min-Max'!D30*'KA1 - Individ Support Nat Rates'!N$7:Q$7/100,0)</f>
        <v>120</v>
      </c>
      <c r="O34" s="18">
        <f t="shared" si="20"/>
        <v>84</v>
      </c>
      <c r="P34" s="18">
        <f t="shared" si="14"/>
        <v>120</v>
      </c>
      <c r="Q34" s="19">
        <f t="shared" si="20"/>
        <v>84</v>
      </c>
      <c r="R34" s="23">
        <f>ROUND('EC Rates Min-Max'!L30*'KA1 - Individ Support Nat Rates'!R$7:W$7/100,0)</f>
        <v>32</v>
      </c>
      <c r="S34" s="18">
        <f t="shared" si="0"/>
        <v>22</v>
      </c>
      <c r="T34" s="18">
        <f t="shared" si="15"/>
        <v>16</v>
      </c>
      <c r="U34" s="18">
        <f t="shared" si="16"/>
        <v>32</v>
      </c>
      <c r="V34" s="18">
        <f t="shared" si="1"/>
        <v>22</v>
      </c>
      <c r="W34" s="19">
        <f t="shared" si="17"/>
        <v>16</v>
      </c>
      <c r="X34" s="23">
        <f>ROUND('EC Rates Min-Max'!X30*'KA1 - Individ Support Nat Rates'!X$7:AA$7/100,0)</f>
        <v>120</v>
      </c>
      <c r="Y34" s="18">
        <f t="shared" si="2"/>
        <v>84</v>
      </c>
      <c r="Z34" s="18">
        <f t="shared" si="18"/>
        <v>120</v>
      </c>
      <c r="AA34" s="19">
        <f t="shared" si="3"/>
        <v>84</v>
      </c>
      <c r="AB34" s="23">
        <f>ROUND('EC Rates Min-Max'!AF30*'KA1 - Individ Support Nat Rates'!AB$7:AE$7/100,0)</f>
        <v>120</v>
      </c>
      <c r="AC34" s="19">
        <f t="shared" si="4"/>
        <v>84</v>
      </c>
      <c r="AD34" s="46">
        <f t="shared" si="19"/>
        <v>120</v>
      </c>
      <c r="AE34" s="19">
        <f t="shared" si="5"/>
        <v>84</v>
      </c>
    </row>
    <row r="35" spans="2:31" ht="15" x14ac:dyDescent="0.25">
      <c r="B35" s="31">
        <f>VLOOKUP(L35,'EC Rates Min-Max'!A31:Q64,3,FALSE)</f>
        <v>60</v>
      </c>
      <c r="C35" s="11">
        <f t="shared" si="6"/>
        <v>120</v>
      </c>
      <c r="D35" s="11">
        <f t="shared" si="7"/>
        <v>42</v>
      </c>
      <c r="E35" s="45">
        <f t="shared" si="8"/>
        <v>84</v>
      </c>
      <c r="F35" s="31">
        <f>VLOOKUP(L35,'EC Rates Min-Max'!$A$8:$P$41,11,FALSE)</f>
        <v>21</v>
      </c>
      <c r="G35" s="11">
        <f t="shared" si="9"/>
        <v>84</v>
      </c>
      <c r="H35" s="11">
        <f t="shared" si="10"/>
        <v>15</v>
      </c>
      <c r="I35" s="11">
        <f t="shared" si="11"/>
        <v>59</v>
      </c>
      <c r="J35" s="11">
        <f t="shared" si="12"/>
        <v>11</v>
      </c>
      <c r="K35" s="45">
        <f t="shared" si="13"/>
        <v>42</v>
      </c>
      <c r="L35" s="32" t="s">
        <v>21</v>
      </c>
      <c r="M35" s="25" t="s">
        <v>93</v>
      </c>
      <c r="N35" s="52">
        <f>ROUND('EC Rates Min-Max'!D31*'KA1 - Individ Support Nat Rates'!N$7:Q$7/100,0)</f>
        <v>120</v>
      </c>
      <c r="O35" s="18">
        <f t="shared" si="20"/>
        <v>84</v>
      </c>
      <c r="P35" s="18">
        <f t="shared" si="14"/>
        <v>120</v>
      </c>
      <c r="Q35" s="19">
        <f t="shared" si="20"/>
        <v>84</v>
      </c>
      <c r="R35" s="23">
        <f>ROUND('EC Rates Min-Max'!L31*'KA1 - Individ Support Nat Rates'!R$7:W$7/100,0)</f>
        <v>32</v>
      </c>
      <c r="S35" s="18">
        <f t="shared" si="0"/>
        <v>22</v>
      </c>
      <c r="T35" s="18">
        <f t="shared" si="15"/>
        <v>16</v>
      </c>
      <c r="U35" s="18">
        <f t="shared" si="16"/>
        <v>32</v>
      </c>
      <c r="V35" s="18">
        <f t="shared" si="1"/>
        <v>22</v>
      </c>
      <c r="W35" s="19">
        <f t="shared" si="17"/>
        <v>16</v>
      </c>
      <c r="X35" s="23">
        <f>ROUND('EC Rates Min-Max'!X31*'KA1 - Individ Support Nat Rates'!X$7:AA$7/100,0)</f>
        <v>120</v>
      </c>
      <c r="Y35" s="18">
        <f t="shared" si="2"/>
        <v>84</v>
      </c>
      <c r="Z35" s="18">
        <f t="shared" si="18"/>
        <v>120</v>
      </c>
      <c r="AA35" s="19">
        <f t="shared" si="3"/>
        <v>84</v>
      </c>
      <c r="AB35" s="23">
        <f>ROUND('EC Rates Min-Max'!AF31*'KA1 - Individ Support Nat Rates'!AB$7:AE$7/100,0)</f>
        <v>120</v>
      </c>
      <c r="AC35" s="19">
        <f t="shared" si="4"/>
        <v>84</v>
      </c>
      <c r="AD35" s="46">
        <f t="shared" si="19"/>
        <v>120</v>
      </c>
      <c r="AE35" s="19">
        <f t="shared" si="5"/>
        <v>84</v>
      </c>
    </row>
    <row r="36" spans="2:31" ht="15" x14ac:dyDescent="0.25">
      <c r="B36" s="31">
        <f>VLOOKUP(L36,'EC Rates Min-Max'!A32:Q65,3,FALSE)</f>
        <v>80</v>
      </c>
      <c r="C36" s="11">
        <f t="shared" si="6"/>
        <v>160</v>
      </c>
      <c r="D36" s="11">
        <f t="shared" si="7"/>
        <v>56</v>
      </c>
      <c r="E36" s="45">
        <f t="shared" si="8"/>
        <v>112</v>
      </c>
      <c r="F36" s="31">
        <f>VLOOKUP(L36,'EC Rates Min-Max'!$A$8:$P$41,11,FALSE)</f>
        <v>26</v>
      </c>
      <c r="G36" s="11">
        <f t="shared" si="9"/>
        <v>104</v>
      </c>
      <c r="H36" s="11">
        <f t="shared" si="10"/>
        <v>18</v>
      </c>
      <c r="I36" s="11">
        <f t="shared" si="11"/>
        <v>73</v>
      </c>
      <c r="J36" s="11">
        <f t="shared" si="12"/>
        <v>13</v>
      </c>
      <c r="K36" s="45">
        <f t="shared" si="13"/>
        <v>52</v>
      </c>
      <c r="L36" s="32" t="s">
        <v>22</v>
      </c>
      <c r="M36" s="25" t="s">
        <v>96</v>
      </c>
      <c r="N36" s="52">
        <f>ROUND('EC Rates Min-Max'!D32*'KA1 - Individ Support Nat Rates'!N$7:Q$7/100,0)</f>
        <v>160</v>
      </c>
      <c r="O36" s="18">
        <f t="shared" si="20"/>
        <v>112</v>
      </c>
      <c r="P36" s="18">
        <f t="shared" si="14"/>
        <v>160</v>
      </c>
      <c r="Q36" s="19">
        <f t="shared" si="20"/>
        <v>112</v>
      </c>
      <c r="R36" s="23">
        <f>ROUND('EC Rates Min-Max'!L32*'KA1 - Individ Support Nat Rates'!R$7:W$7/100,0)</f>
        <v>40</v>
      </c>
      <c r="S36" s="18">
        <f t="shared" si="0"/>
        <v>28</v>
      </c>
      <c r="T36" s="18">
        <f t="shared" si="15"/>
        <v>20</v>
      </c>
      <c r="U36" s="18">
        <f t="shared" si="16"/>
        <v>40</v>
      </c>
      <c r="V36" s="18">
        <f t="shared" si="1"/>
        <v>28</v>
      </c>
      <c r="W36" s="19">
        <f t="shared" si="17"/>
        <v>20</v>
      </c>
      <c r="X36" s="23">
        <f>ROUND('EC Rates Min-Max'!X32*'KA1 - Individ Support Nat Rates'!X$7:AA$7/100,0)</f>
        <v>160</v>
      </c>
      <c r="Y36" s="18">
        <f t="shared" si="2"/>
        <v>112</v>
      </c>
      <c r="Z36" s="18">
        <f t="shared" si="18"/>
        <v>160</v>
      </c>
      <c r="AA36" s="19">
        <f t="shared" si="3"/>
        <v>112</v>
      </c>
      <c r="AB36" s="23">
        <f>ROUND('EC Rates Min-Max'!AF32*'KA1 - Individ Support Nat Rates'!AB$7:AE$7/100,0)</f>
        <v>160</v>
      </c>
      <c r="AC36" s="19">
        <f t="shared" si="4"/>
        <v>112</v>
      </c>
      <c r="AD36" s="46">
        <f t="shared" si="19"/>
        <v>160</v>
      </c>
      <c r="AE36" s="19">
        <f t="shared" si="5"/>
        <v>112</v>
      </c>
    </row>
    <row r="37" spans="2:31" ht="15" x14ac:dyDescent="0.25">
      <c r="B37" s="31">
        <f>VLOOKUP(L37,'EC Rates Min-Max'!A33:Q66,3,FALSE)</f>
        <v>70</v>
      </c>
      <c r="C37" s="11">
        <f t="shared" si="6"/>
        <v>140</v>
      </c>
      <c r="D37" s="11">
        <f t="shared" si="7"/>
        <v>49</v>
      </c>
      <c r="E37" s="45">
        <f t="shared" si="8"/>
        <v>98</v>
      </c>
      <c r="F37" s="31">
        <f>VLOOKUP(L37,'EC Rates Min-Max'!$A$8:$P$41,11,FALSE)</f>
        <v>22</v>
      </c>
      <c r="G37" s="11">
        <f t="shared" si="9"/>
        <v>88</v>
      </c>
      <c r="H37" s="11">
        <f t="shared" si="10"/>
        <v>15</v>
      </c>
      <c r="I37" s="11">
        <f t="shared" si="11"/>
        <v>62</v>
      </c>
      <c r="J37" s="11">
        <f t="shared" si="12"/>
        <v>11</v>
      </c>
      <c r="K37" s="45">
        <f t="shared" si="13"/>
        <v>44</v>
      </c>
      <c r="L37" s="32" t="s">
        <v>36</v>
      </c>
      <c r="M37" s="25" t="s">
        <v>70</v>
      </c>
      <c r="N37" s="52">
        <f>ROUND('EC Rates Min-Max'!D33*'KA1 - Individ Support Nat Rates'!N$7:Q$7/100,0)</f>
        <v>140</v>
      </c>
      <c r="O37" s="18">
        <f t="shared" si="20"/>
        <v>98</v>
      </c>
      <c r="P37" s="18">
        <f t="shared" si="14"/>
        <v>140</v>
      </c>
      <c r="Q37" s="19">
        <f t="shared" si="20"/>
        <v>98</v>
      </c>
      <c r="R37" s="23">
        <f>ROUND('EC Rates Min-Max'!L33*'KA1 - Individ Support Nat Rates'!R$7:W$7/100,0)</f>
        <v>33</v>
      </c>
      <c r="S37" s="18">
        <f t="shared" si="0"/>
        <v>23</v>
      </c>
      <c r="T37" s="18">
        <f t="shared" si="15"/>
        <v>17</v>
      </c>
      <c r="U37" s="18">
        <f t="shared" si="16"/>
        <v>33</v>
      </c>
      <c r="V37" s="18">
        <f t="shared" si="1"/>
        <v>23</v>
      </c>
      <c r="W37" s="19">
        <f t="shared" si="17"/>
        <v>17</v>
      </c>
      <c r="X37" s="23">
        <f>ROUND('EC Rates Min-Max'!X33*'KA1 - Individ Support Nat Rates'!X$7:AA$7/100,0)</f>
        <v>140</v>
      </c>
      <c r="Y37" s="18">
        <f t="shared" si="2"/>
        <v>98</v>
      </c>
      <c r="Z37" s="18">
        <f t="shared" si="18"/>
        <v>140</v>
      </c>
      <c r="AA37" s="19">
        <f t="shared" si="3"/>
        <v>98</v>
      </c>
      <c r="AB37" s="23">
        <f>ROUND('EC Rates Min-Max'!AF33*'KA1 - Individ Support Nat Rates'!AB$7:AE$7/100,0)</f>
        <v>140</v>
      </c>
      <c r="AC37" s="19">
        <f t="shared" si="4"/>
        <v>98</v>
      </c>
      <c r="AD37" s="46">
        <f t="shared" si="19"/>
        <v>140</v>
      </c>
      <c r="AE37" s="19">
        <f t="shared" si="5"/>
        <v>98</v>
      </c>
    </row>
    <row r="38" spans="2:31" ht="15" x14ac:dyDescent="0.25">
      <c r="B38" s="31">
        <f>VLOOKUP(L38,'EC Rates Min-Max'!A34:Q67,3,FALSE)</f>
        <v>70</v>
      </c>
      <c r="C38" s="11">
        <f t="shared" si="6"/>
        <v>140</v>
      </c>
      <c r="D38" s="11">
        <f t="shared" si="7"/>
        <v>49</v>
      </c>
      <c r="E38" s="45">
        <f t="shared" si="8"/>
        <v>98</v>
      </c>
      <c r="F38" s="31">
        <f>VLOOKUP(L38,'EC Rates Min-Max'!$A$8:$P$41,11,FALSE)</f>
        <v>22</v>
      </c>
      <c r="G38" s="11">
        <f t="shared" si="9"/>
        <v>88</v>
      </c>
      <c r="H38" s="11">
        <f t="shared" si="10"/>
        <v>15</v>
      </c>
      <c r="I38" s="11">
        <f t="shared" si="11"/>
        <v>62</v>
      </c>
      <c r="J38" s="11">
        <f t="shared" si="12"/>
        <v>11</v>
      </c>
      <c r="K38" s="45">
        <f t="shared" si="13"/>
        <v>44</v>
      </c>
      <c r="L38" s="32" t="s">
        <v>23</v>
      </c>
      <c r="M38" s="25" t="s">
        <v>97</v>
      </c>
      <c r="N38" s="52">
        <f>ROUND('EC Rates Min-Max'!D34*'KA1 - Individ Support Nat Rates'!N$7:Q$7/100,0)</f>
        <v>140</v>
      </c>
      <c r="O38" s="18">
        <f t="shared" si="20"/>
        <v>98</v>
      </c>
      <c r="P38" s="18">
        <f t="shared" si="14"/>
        <v>140</v>
      </c>
      <c r="Q38" s="19">
        <f t="shared" si="20"/>
        <v>98</v>
      </c>
      <c r="R38" s="23">
        <f>ROUND('EC Rates Min-Max'!L34*'KA1 - Individ Support Nat Rates'!R$7:W$7/100,0)</f>
        <v>33</v>
      </c>
      <c r="S38" s="18">
        <f t="shared" si="0"/>
        <v>23</v>
      </c>
      <c r="T38" s="18">
        <f t="shared" si="15"/>
        <v>17</v>
      </c>
      <c r="U38" s="18">
        <f t="shared" si="16"/>
        <v>33</v>
      </c>
      <c r="V38" s="18">
        <f t="shared" si="1"/>
        <v>23</v>
      </c>
      <c r="W38" s="19">
        <f t="shared" si="17"/>
        <v>17</v>
      </c>
      <c r="X38" s="23">
        <f>ROUND('EC Rates Min-Max'!X34*'KA1 - Individ Support Nat Rates'!X$7:AA$7/100,0)</f>
        <v>140</v>
      </c>
      <c r="Y38" s="18">
        <f t="shared" si="2"/>
        <v>98</v>
      </c>
      <c r="Z38" s="18">
        <f t="shared" si="18"/>
        <v>140</v>
      </c>
      <c r="AA38" s="19">
        <f t="shared" si="3"/>
        <v>98</v>
      </c>
      <c r="AB38" s="23">
        <f>ROUND('EC Rates Min-Max'!AF34*'KA1 - Individ Support Nat Rates'!AB$7:AE$7/100,0)</f>
        <v>140</v>
      </c>
      <c r="AC38" s="19">
        <f t="shared" si="4"/>
        <v>98</v>
      </c>
      <c r="AD38" s="46">
        <f t="shared" si="19"/>
        <v>140</v>
      </c>
      <c r="AE38" s="19">
        <f t="shared" si="5"/>
        <v>98</v>
      </c>
    </row>
    <row r="39" spans="2:31" ht="15" x14ac:dyDescent="0.25">
      <c r="B39" s="31">
        <f>VLOOKUP(L39,'EC Rates Min-Max'!A35:Q68,3,FALSE)</f>
        <v>60</v>
      </c>
      <c r="C39" s="11">
        <f t="shared" si="6"/>
        <v>120</v>
      </c>
      <c r="D39" s="11">
        <f t="shared" si="7"/>
        <v>42</v>
      </c>
      <c r="E39" s="45">
        <f t="shared" si="8"/>
        <v>84</v>
      </c>
      <c r="F39" s="31">
        <f>VLOOKUP(L39,'EC Rates Min-Max'!$A$8:$P$41,11,FALSE)</f>
        <v>20</v>
      </c>
      <c r="G39" s="11">
        <f t="shared" si="9"/>
        <v>80</v>
      </c>
      <c r="H39" s="11">
        <f t="shared" si="10"/>
        <v>14</v>
      </c>
      <c r="I39" s="11">
        <f t="shared" si="11"/>
        <v>56</v>
      </c>
      <c r="J39" s="11">
        <f t="shared" si="12"/>
        <v>10</v>
      </c>
      <c r="K39" s="45">
        <f t="shared" si="13"/>
        <v>40</v>
      </c>
      <c r="L39" s="32" t="s">
        <v>24</v>
      </c>
      <c r="M39" s="25" t="s">
        <v>98</v>
      </c>
      <c r="N39" s="52">
        <f>ROUND('EC Rates Min-Max'!D35*'KA1 - Individ Support Nat Rates'!N$7:Q$7/100,0)</f>
        <v>120</v>
      </c>
      <c r="O39" s="18">
        <f t="shared" si="20"/>
        <v>84</v>
      </c>
      <c r="P39" s="18">
        <f t="shared" si="14"/>
        <v>120</v>
      </c>
      <c r="Q39" s="19">
        <f t="shared" si="20"/>
        <v>84</v>
      </c>
      <c r="R39" s="23">
        <f>ROUND('EC Rates Min-Max'!L35*'KA1 - Individ Support Nat Rates'!R$7:W$7/100,0)</f>
        <v>30</v>
      </c>
      <c r="S39" s="18">
        <f t="shared" si="0"/>
        <v>21</v>
      </c>
      <c r="T39" s="18">
        <f t="shared" si="15"/>
        <v>15</v>
      </c>
      <c r="U39" s="18">
        <f t="shared" si="16"/>
        <v>30</v>
      </c>
      <c r="V39" s="18">
        <f t="shared" si="1"/>
        <v>21</v>
      </c>
      <c r="W39" s="19">
        <f t="shared" si="17"/>
        <v>15</v>
      </c>
      <c r="X39" s="23">
        <f>ROUND('EC Rates Min-Max'!X35*'KA1 - Individ Support Nat Rates'!X$7:AA$7/100,0)</f>
        <v>120</v>
      </c>
      <c r="Y39" s="18">
        <f t="shared" si="2"/>
        <v>84</v>
      </c>
      <c r="Z39" s="18">
        <f t="shared" si="18"/>
        <v>120</v>
      </c>
      <c r="AA39" s="19">
        <f t="shared" si="3"/>
        <v>84</v>
      </c>
      <c r="AB39" s="23">
        <f>ROUND('EC Rates Min-Max'!AF35*'KA1 - Individ Support Nat Rates'!AB$7:AE$7/100,0)</f>
        <v>120</v>
      </c>
      <c r="AC39" s="19">
        <f t="shared" si="4"/>
        <v>84</v>
      </c>
      <c r="AD39" s="46">
        <f t="shared" si="19"/>
        <v>120</v>
      </c>
      <c r="AE39" s="19">
        <f t="shared" si="5"/>
        <v>84</v>
      </c>
    </row>
    <row r="40" spans="2:31" ht="15" x14ac:dyDescent="0.25">
      <c r="B40" s="31">
        <f>VLOOKUP(L40,'EC Rates Min-Max'!A36:Q69,3,FALSE)</f>
        <v>70</v>
      </c>
      <c r="C40" s="11">
        <f t="shared" si="6"/>
        <v>140</v>
      </c>
      <c r="D40" s="11">
        <f t="shared" si="7"/>
        <v>49</v>
      </c>
      <c r="E40" s="45">
        <f t="shared" si="8"/>
        <v>98</v>
      </c>
      <c r="F40" s="31">
        <f>VLOOKUP(L40,'EC Rates Min-Max'!$A$8:$P$41,11,FALSE)</f>
        <v>22</v>
      </c>
      <c r="G40" s="11">
        <f t="shared" si="9"/>
        <v>88</v>
      </c>
      <c r="H40" s="11">
        <f t="shared" si="10"/>
        <v>15</v>
      </c>
      <c r="I40" s="11">
        <f t="shared" si="11"/>
        <v>62</v>
      </c>
      <c r="J40" s="11">
        <f t="shared" si="12"/>
        <v>11</v>
      </c>
      <c r="K40" s="45">
        <f t="shared" si="13"/>
        <v>44</v>
      </c>
      <c r="L40" s="32" t="s">
        <v>25</v>
      </c>
      <c r="M40" s="25" t="s">
        <v>99</v>
      </c>
      <c r="N40" s="52">
        <f>ROUND('EC Rates Min-Max'!D36*'KA1 - Individ Support Nat Rates'!N$7:Q$7/100,0)</f>
        <v>140</v>
      </c>
      <c r="O40" s="18">
        <f t="shared" si="20"/>
        <v>98</v>
      </c>
      <c r="P40" s="18">
        <f t="shared" si="14"/>
        <v>140</v>
      </c>
      <c r="Q40" s="19">
        <f t="shared" si="20"/>
        <v>98</v>
      </c>
      <c r="R40" s="23">
        <f>ROUND('EC Rates Min-Max'!L36*'KA1 - Individ Support Nat Rates'!R$7:W$7/100,0)</f>
        <v>33</v>
      </c>
      <c r="S40" s="18">
        <f t="shared" si="0"/>
        <v>23</v>
      </c>
      <c r="T40" s="18">
        <f t="shared" si="15"/>
        <v>17</v>
      </c>
      <c r="U40" s="18">
        <f t="shared" si="16"/>
        <v>33</v>
      </c>
      <c r="V40" s="18">
        <f t="shared" si="1"/>
        <v>23</v>
      </c>
      <c r="W40" s="19">
        <f t="shared" si="17"/>
        <v>17</v>
      </c>
      <c r="X40" s="23">
        <f>ROUND('EC Rates Min-Max'!X36*'KA1 - Individ Support Nat Rates'!X$7:AA$7/100,0)</f>
        <v>140</v>
      </c>
      <c r="Y40" s="18">
        <f t="shared" si="2"/>
        <v>98</v>
      </c>
      <c r="Z40" s="18">
        <f t="shared" si="18"/>
        <v>140</v>
      </c>
      <c r="AA40" s="19">
        <f t="shared" si="3"/>
        <v>98</v>
      </c>
      <c r="AB40" s="23">
        <f>ROUND('EC Rates Min-Max'!AF36*'KA1 - Individ Support Nat Rates'!AB$7:AE$7/100,0)</f>
        <v>140</v>
      </c>
      <c r="AC40" s="19">
        <f t="shared" si="4"/>
        <v>98</v>
      </c>
      <c r="AD40" s="46">
        <f t="shared" si="19"/>
        <v>140</v>
      </c>
      <c r="AE40" s="19">
        <f t="shared" si="5"/>
        <v>98</v>
      </c>
    </row>
    <row r="41" spans="2:31" x14ac:dyDescent="0.35">
      <c r="B41" s="31">
        <f>VLOOKUP(L41,'EC Rates Min-Max'!A37:Q70,3,FALSE)</f>
        <v>80</v>
      </c>
      <c r="C41" s="11">
        <f t="shared" si="6"/>
        <v>160</v>
      </c>
      <c r="D41" s="11">
        <f t="shared" si="7"/>
        <v>56</v>
      </c>
      <c r="E41" s="45">
        <f t="shared" si="8"/>
        <v>112</v>
      </c>
      <c r="F41" s="31">
        <f>VLOOKUP(L41,'EC Rates Min-Max'!$A$8:$P$41,11,FALSE)</f>
        <v>26</v>
      </c>
      <c r="G41" s="11">
        <f t="shared" si="9"/>
        <v>104</v>
      </c>
      <c r="H41" s="11">
        <f t="shared" si="10"/>
        <v>18</v>
      </c>
      <c r="I41" s="11">
        <f t="shared" si="11"/>
        <v>73</v>
      </c>
      <c r="J41" s="11">
        <f t="shared" si="12"/>
        <v>13</v>
      </c>
      <c r="K41" s="45">
        <f t="shared" si="13"/>
        <v>52</v>
      </c>
      <c r="L41" s="34" t="s">
        <v>26</v>
      </c>
      <c r="M41" s="25" t="s">
        <v>100</v>
      </c>
      <c r="N41" s="52">
        <f>ROUND('EC Rates Min-Max'!D37*'KA1 - Individ Support Nat Rates'!N$7:Q$7/100,0)</f>
        <v>160</v>
      </c>
      <c r="O41" s="18">
        <f t="shared" si="20"/>
        <v>112</v>
      </c>
      <c r="P41" s="18">
        <f t="shared" si="14"/>
        <v>160</v>
      </c>
      <c r="Q41" s="19">
        <f t="shared" si="20"/>
        <v>112</v>
      </c>
      <c r="R41" s="23">
        <f>ROUND('EC Rates Min-Max'!L37*'KA1 - Individ Support Nat Rates'!R$7:W$7/100,0)</f>
        <v>40</v>
      </c>
      <c r="S41" s="18">
        <f t="shared" si="0"/>
        <v>28</v>
      </c>
      <c r="T41" s="18">
        <f t="shared" si="15"/>
        <v>20</v>
      </c>
      <c r="U41" s="18">
        <f t="shared" si="16"/>
        <v>40</v>
      </c>
      <c r="V41" s="18">
        <f t="shared" si="1"/>
        <v>28</v>
      </c>
      <c r="W41" s="19">
        <f t="shared" si="17"/>
        <v>20</v>
      </c>
      <c r="X41" s="23">
        <f>ROUND('EC Rates Min-Max'!X37*'KA1 - Individ Support Nat Rates'!X$7:AA$7/100,0)</f>
        <v>160</v>
      </c>
      <c r="Y41" s="18">
        <f t="shared" si="2"/>
        <v>112</v>
      </c>
      <c r="Z41" s="18">
        <f t="shared" si="18"/>
        <v>160</v>
      </c>
      <c r="AA41" s="19">
        <f t="shared" si="3"/>
        <v>112</v>
      </c>
      <c r="AB41" s="23">
        <f>ROUND('EC Rates Min-Max'!AF37*'KA1 - Individ Support Nat Rates'!AB$7:AE$7/100,0)</f>
        <v>160</v>
      </c>
      <c r="AC41" s="19">
        <f t="shared" si="4"/>
        <v>112</v>
      </c>
      <c r="AD41" s="46">
        <f t="shared" si="19"/>
        <v>160</v>
      </c>
      <c r="AE41" s="19">
        <f t="shared" si="5"/>
        <v>112</v>
      </c>
    </row>
    <row r="42" spans="2:31" x14ac:dyDescent="0.35">
      <c r="B42" s="31">
        <f>VLOOKUP(L42,'EC Rates Min-Max'!A38:Q71,3,FALSE)</f>
        <v>50</v>
      </c>
      <c r="C42" s="11">
        <f t="shared" si="6"/>
        <v>100</v>
      </c>
      <c r="D42" s="11">
        <f t="shared" si="7"/>
        <v>35</v>
      </c>
      <c r="E42" s="45">
        <f t="shared" si="8"/>
        <v>70</v>
      </c>
      <c r="F42" s="31">
        <f>VLOOKUP(L42,'EC Rates Min-Max'!$A$8:$P$41,11,FALSE)</f>
        <v>18</v>
      </c>
      <c r="G42" s="11">
        <f t="shared" si="9"/>
        <v>72</v>
      </c>
      <c r="H42" s="11">
        <f t="shared" si="10"/>
        <v>13</v>
      </c>
      <c r="I42" s="11">
        <f t="shared" si="11"/>
        <v>50</v>
      </c>
      <c r="J42" s="11">
        <f t="shared" si="12"/>
        <v>9</v>
      </c>
      <c r="K42" s="45">
        <f t="shared" si="13"/>
        <v>36</v>
      </c>
      <c r="L42" s="34" t="s">
        <v>27</v>
      </c>
      <c r="M42" s="25" t="s">
        <v>101</v>
      </c>
      <c r="N42" s="52">
        <f>ROUND('EC Rates Min-Max'!D38*'KA1 - Individ Support Nat Rates'!N$7:Q$7/100,0)</f>
        <v>100</v>
      </c>
      <c r="O42" s="18">
        <f t="shared" si="20"/>
        <v>70</v>
      </c>
      <c r="P42" s="18">
        <f t="shared" si="14"/>
        <v>100</v>
      </c>
      <c r="Q42" s="19">
        <f t="shared" si="20"/>
        <v>70</v>
      </c>
      <c r="R42" s="23">
        <f>ROUND('EC Rates Min-Max'!L38*'KA1 - Individ Support Nat Rates'!R$7:W$7/100,0)</f>
        <v>27</v>
      </c>
      <c r="S42" s="18">
        <f t="shared" si="0"/>
        <v>19</v>
      </c>
      <c r="T42" s="18">
        <f t="shared" si="15"/>
        <v>14</v>
      </c>
      <c r="U42" s="18">
        <f t="shared" si="16"/>
        <v>27</v>
      </c>
      <c r="V42" s="18">
        <f t="shared" si="1"/>
        <v>19</v>
      </c>
      <c r="W42" s="19">
        <f t="shared" si="17"/>
        <v>14</v>
      </c>
      <c r="X42" s="23">
        <f>ROUND('EC Rates Min-Max'!X38*'KA1 - Individ Support Nat Rates'!X$7:AA$7/100,0)</f>
        <v>100</v>
      </c>
      <c r="Y42" s="18">
        <f t="shared" si="2"/>
        <v>70</v>
      </c>
      <c r="Z42" s="18">
        <f t="shared" si="18"/>
        <v>100</v>
      </c>
      <c r="AA42" s="19">
        <f t="shared" si="3"/>
        <v>70</v>
      </c>
      <c r="AB42" s="23">
        <f>ROUND('EC Rates Min-Max'!AF38*'KA1 - Individ Support Nat Rates'!AB$7:AE$7/100,0)</f>
        <v>100</v>
      </c>
      <c r="AC42" s="19">
        <f t="shared" si="4"/>
        <v>70</v>
      </c>
      <c r="AD42" s="46">
        <f t="shared" si="19"/>
        <v>100</v>
      </c>
      <c r="AE42" s="19">
        <f t="shared" si="5"/>
        <v>70</v>
      </c>
    </row>
    <row r="43" spans="2:31" x14ac:dyDescent="0.35">
      <c r="B43" s="31">
        <f>VLOOKUP(L43,'EC Rates Min-Max'!A39:Q72,3,FALSE)</f>
        <v>60</v>
      </c>
      <c r="C43" s="11">
        <f t="shared" si="6"/>
        <v>120</v>
      </c>
      <c r="D43" s="11">
        <f t="shared" si="7"/>
        <v>42</v>
      </c>
      <c r="E43" s="45">
        <f t="shared" si="8"/>
        <v>84</v>
      </c>
      <c r="F43" s="31">
        <f>VLOOKUP(L43,'EC Rates Min-Max'!$A$8:$P$41,11,FALSE)</f>
        <v>21</v>
      </c>
      <c r="G43" s="11">
        <f t="shared" si="9"/>
        <v>84</v>
      </c>
      <c r="H43" s="11">
        <f t="shared" si="10"/>
        <v>15</v>
      </c>
      <c r="I43" s="11">
        <f t="shared" si="11"/>
        <v>59</v>
      </c>
      <c r="J43" s="11">
        <f t="shared" si="12"/>
        <v>11</v>
      </c>
      <c r="K43" s="45">
        <f t="shared" si="13"/>
        <v>42</v>
      </c>
      <c r="L43" s="34" t="s">
        <v>28</v>
      </c>
      <c r="M43" s="25" t="s">
        <v>102</v>
      </c>
      <c r="N43" s="52">
        <f>ROUND('EC Rates Min-Max'!D39*'KA1 - Individ Support Nat Rates'!N$7:Q$7/100,0)</f>
        <v>120</v>
      </c>
      <c r="O43" s="18">
        <f t="shared" si="20"/>
        <v>84</v>
      </c>
      <c r="P43" s="18">
        <f t="shared" si="14"/>
        <v>120</v>
      </c>
      <c r="Q43" s="19">
        <f t="shared" si="20"/>
        <v>84</v>
      </c>
      <c r="R43" s="23">
        <f>ROUND('EC Rates Min-Max'!L39*'KA1 - Individ Support Nat Rates'!R$7:W$7/100,0)</f>
        <v>32</v>
      </c>
      <c r="S43" s="18">
        <f t="shared" si="0"/>
        <v>22</v>
      </c>
      <c r="T43" s="18">
        <f t="shared" si="15"/>
        <v>16</v>
      </c>
      <c r="U43" s="18">
        <f t="shared" si="16"/>
        <v>32</v>
      </c>
      <c r="V43" s="18">
        <f t="shared" si="1"/>
        <v>22</v>
      </c>
      <c r="W43" s="19">
        <f t="shared" si="17"/>
        <v>16</v>
      </c>
      <c r="X43" s="23">
        <f>ROUND('EC Rates Min-Max'!X39*'KA1 - Individ Support Nat Rates'!X$7:AA$7/100,0)</f>
        <v>120</v>
      </c>
      <c r="Y43" s="18">
        <f t="shared" si="2"/>
        <v>84</v>
      </c>
      <c r="Z43" s="18">
        <f t="shared" si="18"/>
        <v>120</v>
      </c>
      <c r="AA43" s="19">
        <f t="shared" si="3"/>
        <v>84</v>
      </c>
      <c r="AB43" s="23">
        <f>ROUND('EC Rates Min-Max'!AF39*'KA1 - Individ Support Nat Rates'!AB$7:AE$7/100,0)</f>
        <v>120</v>
      </c>
      <c r="AC43" s="19">
        <f t="shared" si="4"/>
        <v>84</v>
      </c>
      <c r="AD43" s="46">
        <f t="shared" si="19"/>
        <v>120</v>
      </c>
      <c r="AE43" s="19">
        <f t="shared" si="5"/>
        <v>84</v>
      </c>
    </row>
    <row r="44" spans="2:31" x14ac:dyDescent="0.35">
      <c r="B44" s="31">
        <f>VLOOKUP(L44,'EC Rates Min-Max'!A40:Q73,3,FALSE)</f>
        <v>70</v>
      </c>
      <c r="C44" s="11">
        <f t="shared" si="6"/>
        <v>140</v>
      </c>
      <c r="D44" s="11">
        <f t="shared" si="7"/>
        <v>49</v>
      </c>
      <c r="E44" s="45">
        <f t="shared" si="8"/>
        <v>98</v>
      </c>
      <c r="F44" s="31">
        <f>VLOOKUP(L44,'EC Rates Min-Max'!$A$8:$P$41,11,FALSE)</f>
        <v>22</v>
      </c>
      <c r="G44" s="11">
        <f t="shared" si="9"/>
        <v>88</v>
      </c>
      <c r="H44" s="11">
        <f t="shared" si="10"/>
        <v>15</v>
      </c>
      <c r="I44" s="11">
        <f t="shared" si="11"/>
        <v>62</v>
      </c>
      <c r="J44" s="11">
        <f t="shared" si="12"/>
        <v>11</v>
      </c>
      <c r="K44" s="45">
        <f t="shared" si="13"/>
        <v>44</v>
      </c>
      <c r="L44" s="34" t="s">
        <v>31</v>
      </c>
      <c r="M44" s="25" t="s">
        <v>72</v>
      </c>
      <c r="N44" s="52">
        <f>ROUND('EC Rates Min-Max'!D40*'KA1 - Individ Support Nat Rates'!N$7:Q$7/100,0)</f>
        <v>140</v>
      </c>
      <c r="O44" s="18">
        <f t="shared" si="20"/>
        <v>98</v>
      </c>
      <c r="P44" s="18">
        <f t="shared" si="14"/>
        <v>140</v>
      </c>
      <c r="Q44" s="19">
        <f t="shared" si="20"/>
        <v>98</v>
      </c>
      <c r="R44" s="23">
        <f>ROUND('EC Rates Min-Max'!L40*'KA1 - Individ Support Nat Rates'!R$7:W$7/100,0)</f>
        <v>33</v>
      </c>
      <c r="S44" s="18">
        <f t="shared" si="0"/>
        <v>23</v>
      </c>
      <c r="T44" s="18">
        <f t="shared" si="15"/>
        <v>17</v>
      </c>
      <c r="U44" s="18">
        <f t="shared" si="16"/>
        <v>33</v>
      </c>
      <c r="V44" s="18">
        <f t="shared" si="1"/>
        <v>23</v>
      </c>
      <c r="W44" s="19">
        <f t="shared" si="17"/>
        <v>17</v>
      </c>
      <c r="X44" s="23">
        <f>ROUND('EC Rates Min-Max'!X40*'KA1 - Individ Support Nat Rates'!X$7:AA$7/100,0)</f>
        <v>140</v>
      </c>
      <c r="Y44" s="18">
        <f t="shared" si="2"/>
        <v>98</v>
      </c>
      <c r="Z44" s="18">
        <f t="shared" si="18"/>
        <v>140</v>
      </c>
      <c r="AA44" s="19">
        <f t="shared" si="3"/>
        <v>98</v>
      </c>
      <c r="AB44" s="23">
        <f>ROUND('EC Rates Min-Max'!AF40*'KA1 - Individ Support Nat Rates'!AB$7:AE$7/100,0)</f>
        <v>140</v>
      </c>
      <c r="AC44" s="19">
        <f t="shared" si="4"/>
        <v>98</v>
      </c>
      <c r="AD44" s="46">
        <f t="shared" si="19"/>
        <v>140</v>
      </c>
      <c r="AE44" s="19">
        <f t="shared" si="5"/>
        <v>98</v>
      </c>
    </row>
    <row r="45" spans="2:31" ht="15" thickBot="1" x14ac:dyDescent="0.4">
      <c r="B45" s="31">
        <f>VLOOKUP(L45,'EC Rates Min-Max'!A41:Q74,3,FALSE)</f>
        <v>80</v>
      </c>
      <c r="C45" s="11">
        <f t="shared" si="6"/>
        <v>160</v>
      </c>
      <c r="D45" s="11">
        <f t="shared" si="7"/>
        <v>56</v>
      </c>
      <c r="E45" s="45">
        <f t="shared" si="8"/>
        <v>112</v>
      </c>
      <c r="F45" s="31">
        <f>VLOOKUP(L45,'EC Rates Min-Max'!$A$8:$P$41,11,FALSE)</f>
        <v>28</v>
      </c>
      <c r="G45" s="11">
        <f t="shared" si="9"/>
        <v>112</v>
      </c>
      <c r="H45" s="11">
        <f t="shared" si="10"/>
        <v>20</v>
      </c>
      <c r="I45" s="11">
        <f t="shared" si="11"/>
        <v>78</v>
      </c>
      <c r="J45" s="11">
        <f t="shared" si="12"/>
        <v>14</v>
      </c>
      <c r="K45" s="45">
        <f t="shared" si="13"/>
        <v>56</v>
      </c>
      <c r="L45" s="39" t="s">
        <v>29</v>
      </c>
      <c r="M45" s="40" t="s">
        <v>103</v>
      </c>
      <c r="N45" s="27">
        <f>ROUND('EC Rates Min-Max'!D41*'KA1 - Individ Support Nat Rates'!N$7:Q$7/100,0)</f>
        <v>160</v>
      </c>
      <c r="O45" s="20">
        <f t="shared" si="20"/>
        <v>112</v>
      </c>
      <c r="P45" s="20">
        <f t="shared" si="14"/>
        <v>160</v>
      </c>
      <c r="Q45" s="21">
        <f t="shared" si="20"/>
        <v>112</v>
      </c>
      <c r="R45" s="24">
        <f>ROUND('EC Rates Min-Max'!L41*'KA1 - Individ Support Nat Rates'!R$7:W$7/100,0)</f>
        <v>43</v>
      </c>
      <c r="S45" s="20">
        <f t="shared" si="0"/>
        <v>30</v>
      </c>
      <c r="T45" s="20">
        <f t="shared" si="15"/>
        <v>22</v>
      </c>
      <c r="U45" s="20">
        <f t="shared" si="16"/>
        <v>43</v>
      </c>
      <c r="V45" s="20">
        <f t="shared" si="1"/>
        <v>30</v>
      </c>
      <c r="W45" s="21">
        <f t="shared" si="17"/>
        <v>22</v>
      </c>
      <c r="X45" s="27">
        <f>ROUND('EC Rates Min-Max'!X41*'KA1 - Individ Support Nat Rates'!X$7:AA$7/100,0)</f>
        <v>160</v>
      </c>
      <c r="Y45" s="20">
        <f t="shared" si="2"/>
        <v>112</v>
      </c>
      <c r="Z45" s="20">
        <f t="shared" si="18"/>
        <v>160</v>
      </c>
      <c r="AA45" s="21">
        <f t="shared" si="3"/>
        <v>112</v>
      </c>
      <c r="AB45" s="24">
        <f>ROUND('EC Rates Min-Max'!AF41*'KA1 - Individ Support Nat Rates'!AB$7:AE$7/100,0)</f>
        <v>160</v>
      </c>
      <c r="AC45" s="21">
        <f t="shared" si="4"/>
        <v>112</v>
      </c>
      <c r="AD45" s="47">
        <f t="shared" si="19"/>
        <v>160</v>
      </c>
      <c r="AE45" s="21">
        <f t="shared" si="5"/>
        <v>112</v>
      </c>
    </row>
  </sheetData>
  <sheetProtection algorithmName="SHA-512" hashValue="rBg2BYY5WR1AfqbbOAuECdBXMxhduIKpA/v89HcvWgUyaqbwVtyoPtAY9Tp131jLU0J9gsqSNO+JHFcr35NbMw==" saltValue="eh5vMPRmS4xwkV6BeaVM8w==" spinCount="100000" sheet="1"/>
  <dataConsolidate/>
  <mergeCells count="43">
    <mergeCell ref="B9:K9"/>
    <mergeCell ref="X9:Y9"/>
    <mergeCell ref="Z9:AA9"/>
    <mergeCell ref="N9:O9"/>
    <mergeCell ref="P9:Q9"/>
    <mergeCell ref="R9:T9"/>
    <mergeCell ref="L11:M11"/>
    <mergeCell ref="N11:AE11"/>
    <mergeCell ref="N7:Q7"/>
    <mergeCell ref="R7:W7"/>
    <mergeCell ref="X7:AA7"/>
    <mergeCell ref="L7:M7"/>
    <mergeCell ref="AB9:AC9"/>
    <mergeCell ref="AD9:AE9"/>
    <mergeCell ref="U8:W8"/>
    <mergeCell ref="U9:W9"/>
    <mergeCell ref="L8:M8"/>
    <mergeCell ref="L10:M10"/>
    <mergeCell ref="N8:O8"/>
    <mergeCell ref="P8:Q8"/>
    <mergeCell ref="R8:T8"/>
    <mergeCell ref="L9:M9"/>
    <mergeCell ref="B10:C10"/>
    <mergeCell ref="D10:E10"/>
    <mergeCell ref="F10:G10"/>
    <mergeCell ref="H10:I10"/>
    <mergeCell ref="J10:K10"/>
    <mergeCell ref="N2:AC3"/>
    <mergeCell ref="AB7:AC7"/>
    <mergeCell ref="AD8:AE8"/>
    <mergeCell ref="B6:E6"/>
    <mergeCell ref="F6:K6"/>
    <mergeCell ref="N5:Q5"/>
    <mergeCell ref="R5:AA5"/>
    <mergeCell ref="AB5:AE5"/>
    <mergeCell ref="AB8:AC8"/>
    <mergeCell ref="AB6:AE6"/>
    <mergeCell ref="N6:Q6"/>
    <mergeCell ref="R6:W6"/>
    <mergeCell ref="X6:AA6"/>
    <mergeCell ref="X8:Y8"/>
    <mergeCell ref="Z8:AA8"/>
    <mergeCell ref="B7:K7"/>
  </mergeCells>
  <dataValidations disablePrompts="1" xWindow="881" yWindow="456" count="1">
    <dataValidation type="list" allowBlank="1" showInputMessage="1" showErrorMessage="1" sqref="M3">
      <formula1>countries</formula1>
    </dataValidation>
  </dataValidations>
  <pageMargins left="0.25" right="0.25" top="0.75" bottom="0.75" header="0.3" footer="0.3"/>
  <pageSetup paperSize="9" scale="68" orientation="landscape" r:id="rId1"/>
  <ignoredErrors>
    <ignoredError sqref="P12 P13:P45 Z12:Z45 AD12:AD45"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42"/>
  <sheetViews>
    <sheetView topLeftCell="A2" zoomScale="80" zoomScaleNormal="80" workbookViewId="0">
      <selection activeCell="G13" sqref="G13"/>
    </sheetView>
  </sheetViews>
  <sheetFormatPr defaultRowHeight="14.5" x14ac:dyDescent="0.35"/>
  <cols>
    <col min="2" max="2" width="39.54296875" customWidth="1"/>
    <col min="4" max="5" width="9.1796875" style="3"/>
    <col min="8" max="9" width="9.1796875" style="3"/>
    <col min="12" max="12" width="9.1796875" style="3"/>
    <col min="14" max="15" width="9.1796875" style="3"/>
    <col min="18" max="18" width="9.1796875" style="3"/>
    <col min="20" max="21" width="9.1796875" style="3"/>
    <col min="24" max="25" width="9.1796875" style="3"/>
    <col min="28" max="29" width="9.1796875" style="3"/>
    <col min="32" max="33" width="9.1796875" style="3"/>
    <col min="36" max="37" width="9.1796875" style="3"/>
  </cols>
  <sheetData>
    <row r="1" spans="1:42" s="3" customFormat="1" ht="15" hidden="1" x14ac:dyDescent="0.25">
      <c r="D1" s="41">
        <f>ROUND(C8*100/D8,0)</f>
        <v>50</v>
      </c>
      <c r="L1" s="41">
        <f>ROUND(K8*100/L8,0)</f>
        <v>25</v>
      </c>
      <c r="X1" s="41">
        <f>ROUND(W8*100/X8,0)</f>
        <v>50</v>
      </c>
      <c r="AF1" s="41">
        <f>ROUND(AE8*100/AF8,0)</f>
        <v>50</v>
      </c>
    </row>
    <row r="2" spans="1:42" ht="39" customHeight="1" x14ac:dyDescent="0.25">
      <c r="C2" s="156" t="s">
        <v>67</v>
      </c>
      <c r="D2" s="156"/>
      <c r="E2" s="156"/>
      <c r="F2" s="156"/>
      <c r="G2" s="156"/>
      <c r="H2" s="156"/>
      <c r="I2" s="156"/>
      <c r="J2" s="156"/>
      <c r="K2" s="156" t="s">
        <v>58</v>
      </c>
      <c r="L2" s="156"/>
      <c r="M2" s="156"/>
      <c r="N2" s="156"/>
      <c r="O2" s="156"/>
      <c r="P2" s="156"/>
      <c r="Q2" s="157"/>
      <c r="R2" s="157"/>
      <c r="S2" s="157"/>
      <c r="T2" s="157"/>
      <c r="U2" s="157"/>
      <c r="V2" s="157"/>
      <c r="W2" s="157"/>
      <c r="X2" s="157"/>
      <c r="Y2" s="157"/>
      <c r="Z2" s="157"/>
      <c r="AA2" s="157"/>
      <c r="AB2" s="157"/>
      <c r="AC2" s="157"/>
      <c r="AD2" s="157"/>
      <c r="AE2" s="158" t="s">
        <v>68</v>
      </c>
      <c r="AF2" s="159"/>
      <c r="AG2" s="159"/>
      <c r="AH2" s="160"/>
      <c r="AI2" s="160"/>
      <c r="AJ2" s="160"/>
      <c r="AK2" s="160"/>
      <c r="AL2" s="161"/>
    </row>
    <row r="3" spans="1:42" s="3" customFormat="1" ht="20.25" customHeight="1" x14ac:dyDescent="0.25">
      <c r="C3" s="118" t="s">
        <v>141</v>
      </c>
      <c r="D3" s="118"/>
      <c r="E3" s="118"/>
      <c r="F3" s="118"/>
      <c r="G3" s="118"/>
      <c r="H3" s="118"/>
      <c r="I3" s="118"/>
      <c r="J3" s="118"/>
      <c r="K3" s="119" t="s">
        <v>142</v>
      </c>
      <c r="L3" s="115"/>
      <c r="M3" s="115"/>
      <c r="N3" s="115"/>
      <c r="O3" s="115"/>
      <c r="P3" s="115"/>
      <c r="Q3" s="115"/>
      <c r="R3" s="115"/>
      <c r="S3" s="115"/>
      <c r="T3" s="115"/>
      <c r="U3" s="115"/>
      <c r="V3" s="163"/>
      <c r="W3" s="164" t="s">
        <v>141</v>
      </c>
      <c r="X3" s="165"/>
      <c r="Y3" s="165"/>
      <c r="Z3" s="165"/>
      <c r="AA3" s="165"/>
      <c r="AB3" s="165"/>
      <c r="AC3" s="165"/>
      <c r="AD3" s="166"/>
      <c r="AE3" s="119" t="s">
        <v>141</v>
      </c>
      <c r="AF3" s="115"/>
      <c r="AG3" s="115"/>
      <c r="AH3" s="115"/>
      <c r="AI3" s="115"/>
      <c r="AJ3" s="115"/>
      <c r="AK3" s="115"/>
      <c r="AL3" s="163"/>
    </row>
    <row r="4" spans="1:42" ht="45.75" customHeight="1" thickBot="1" x14ac:dyDescent="0.3">
      <c r="C4" s="162" t="s">
        <v>61</v>
      </c>
      <c r="D4" s="162"/>
      <c r="E4" s="162"/>
      <c r="F4" s="162"/>
      <c r="G4" s="162" t="s">
        <v>62</v>
      </c>
      <c r="H4" s="162"/>
      <c r="I4" s="162"/>
      <c r="J4" s="162"/>
      <c r="K4" s="162" t="s">
        <v>66</v>
      </c>
      <c r="L4" s="162"/>
      <c r="M4" s="162"/>
      <c r="N4" s="162"/>
      <c r="O4" s="162"/>
      <c r="P4" s="162"/>
      <c r="Q4" s="162" t="s">
        <v>65</v>
      </c>
      <c r="R4" s="162"/>
      <c r="S4" s="162"/>
      <c r="T4" s="162"/>
      <c r="U4" s="162"/>
      <c r="V4" s="162"/>
      <c r="W4" s="162" t="s">
        <v>59</v>
      </c>
      <c r="X4" s="162"/>
      <c r="Y4" s="162"/>
      <c r="Z4" s="162"/>
      <c r="AA4" s="162" t="s">
        <v>60</v>
      </c>
      <c r="AB4" s="162"/>
      <c r="AC4" s="162"/>
      <c r="AD4" s="162"/>
      <c r="AE4" s="162" t="s">
        <v>63</v>
      </c>
      <c r="AF4" s="162"/>
      <c r="AG4" s="162"/>
      <c r="AH4" s="162"/>
      <c r="AI4" s="162" t="s">
        <v>64</v>
      </c>
      <c r="AJ4" s="162"/>
      <c r="AK4" s="162"/>
      <c r="AL4" s="162"/>
    </row>
    <row r="5" spans="1:42" ht="15.75" customHeight="1" thickTop="1" x14ac:dyDescent="0.35">
      <c r="A5" s="167" t="s">
        <v>138</v>
      </c>
      <c r="B5" s="167"/>
      <c r="C5" s="171" t="s">
        <v>73</v>
      </c>
      <c r="D5" s="171"/>
      <c r="E5" s="171" t="s">
        <v>73</v>
      </c>
      <c r="F5" s="171"/>
      <c r="G5" s="171" t="s">
        <v>73</v>
      </c>
      <c r="H5" s="171"/>
      <c r="I5" s="171" t="s">
        <v>73</v>
      </c>
      <c r="J5" s="171"/>
      <c r="K5" s="171" t="s">
        <v>73</v>
      </c>
      <c r="L5" s="171"/>
      <c r="M5" s="171" t="s">
        <v>73</v>
      </c>
      <c r="N5" s="171"/>
      <c r="O5" s="171" t="s">
        <v>73</v>
      </c>
      <c r="P5" s="171"/>
      <c r="Q5" s="171" t="s">
        <v>73</v>
      </c>
      <c r="R5" s="171"/>
      <c r="S5" s="171" t="s">
        <v>73</v>
      </c>
      <c r="T5" s="171"/>
      <c r="U5" s="171" t="s">
        <v>73</v>
      </c>
      <c r="V5" s="171"/>
      <c r="W5" s="171" t="s">
        <v>73</v>
      </c>
      <c r="X5" s="171"/>
      <c r="Y5" s="171" t="s">
        <v>73</v>
      </c>
      <c r="Z5" s="171"/>
      <c r="AA5" s="171" t="s">
        <v>73</v>
      </c>
      <c r="AB5" s="171"/>
      <c r="AC5" s="171" t="s">
        <v>73</v>
      </c>
      <c r="AD5" s="171"/>
      <c r="AE5" s="171" t="s">
        <v>73</v>
      </c>
      <c r="AF5" s="171"/>
      <c r="AG5" s="171" t="s">
        <v>73</v>
      </c>
      <c r="AH5" s="171"/>
      <c r="AI5" s="171" t="s">
        <v>73</v>
      </c>
      <c r="AJ5" s="171"/>
      <c r="AK5" s="171" t="s">
        <v>73</v>
      </c>
      <c r="AL5" s="171"/>
    </row>
    <row r="6" spans="1:42" ht="15.75" customHeight="1" x14ac:dyDescent="0.35">
      <c r="A6" s="168"/>
      <c r="B6" s="168"/>
      <c r="C6" s="170" t="s">
        <v>150</v>
      </c>
      <c r="D6" s="170"/>
      <c r="E6" s="170" t="s">
        <v>151</v>
      </c>
      <c r="F6" s="170"/>
      <c r="G6" s="170" t="s">
        <v>150</v>
      </c>
      <c r="H6" s="170"/>
      <c r="I6" s="170" t="s">
        <v>151</v>
      </c>
      <c r="J6" s="170"/>
      <c r="K6" s="170" t="s">
        <v>150</v>
      </c>
      <c r="L6" s="170"/>
      <c r="M6" s="170" t="s">
        <v>151</v>
      </c>
      <c r="N6" s="170"/>
      <c r="O6" s="170" t="s">
        <v>152</v>
      </c>
      <c r="P6" s="170"/>
      <c r="Q6" s="170" t="s">
        <v>150</v>
      </c>
      <c r="R6" s="170"/>
      <c r="S6" s="170" t="s">
        <v>151</v>
      </c>
      <c r="T6" s="170"/>
      <c r="U6" s="170" t="s">
        <v>152</v>
      </c>
      <c r="V6" s="170"/>
      <c r="W6" s="170" t="s">
        <v>150</v>
      </c>
      <c r="X6" s="170"/>
      <c r="Y6" s="170" t="s">
        <v>151</v>
      </c>
      <c r="Z6" s="170"/>
      <c r="AA6" s="170" t="s">
        <v>150</v>
      </c>
      <c r="AB6" s="170"/>
      <c r="AC6" s="170" t="s">
        <v>151</v>
      </c>
      <c r="AD6" s="170"/>
      <c r="AE6" s="170" t="s">
        <v>150</v>
      </c>
      <c r="AF6" s="170"/>
      <c r="AG6" s="170" t="s">
        <v>151</v>
      </c>
      <c r="AH6" s="170"/>
      <c r="AI6" s="170" t="s">
        <v>150</v>
      </c>
      <c r="AJ6" s="170"/>
      <c r="AK6" s="170" t="s">
        <v>151</v>
      </c>
      <c r="AL6" s="170"/>
      <c r="AO6" s="4" t="s">
        <v>153</v>
      </c>
      <c r="AP6" s="44" t="s">
        <v>154</v>
      </c>
    </row>
    <row r="7" spans="1:42" s="3" customFormat="1" ht="15.75" customHeight="1" x14ac:dyDescent="0.35">
      <c r="A7" s="169"/>
      <c r="B7" s="169"/>
      <c r="C7" s="12" t="s">
        <v>139</v>
      </c>
      <c r="D7" s="12" t="s">
        <v>140</v>
      </c>
      <c r="E7" s="12" t="s">
        <v>139</v>
      </c>
      <c r="F7" s="12" t="s">
        <v>140</v>
      </c>
      <c r="G7" s="12" t="s">
        <v>139</v>
      </c>
      <c r="H7" s="12" t="s">
        <v>140</v>
      </c>
      <c r="I7" s="12" t="s">
        <v>139</v>
      </c>
      <c r="J7" s="12" t="s">
        <v>140</v>
      </c>
      <c r="K7" s="12" t="s">
        <v>139</v>
      </c>
      <c r="L7" s="12" t="s">
        <v>140</v>
      </c>
      <c r="M7" s="12" t="s">
        <v>139</v>
      </c>
      <c r="N7" s="12" t="s">
        <v>140</v>
      </c>
      <c r="O7" s="12" t="s">
        <v>139</v>
      </c>
      <c r="P7" s="12" t="s">
        <v>140</v>
      </c>
      <c r="Q7" s="12" t="s">
        <v>139</v>
      </c>
      <c r="R7" s="12" t="s">
        <v>140</v>
      </c>
      <c r="S7" s="12" t="s">
        <v>139</v>
      </c>
      <c r="T7" s="12" t="s">
        <v>140</v>
      </c>
      <c r="U7" s="12" t="s">
        <v>139</v>
      </c>
      <c r="V7" s="12" t="s">
        <v>140</v>
      </c>
      <c r="W7" s="12" t="s">
        <v>139</v>
      </c>
      <c r="X7" s="12" t="s">
        <v>140</v>
      </c>
      <c r="Y7" s="12" t="s">
        <v>139</v>
      </c>
      <c r="Z7" s="12" t="s">
        <v>140</v>
      </c>
      <c r="AA7" s="12" t="s">
        <v>139</v>
      </c>
      <c r="AB7" s="12" t="s">
        <v>140</v>
      </c>
      <c r="AC7" s="12" t="s">
        <v>139</v>
      </c>
      <c r="AD7" s="12" t="s">
        <v>140</v>
      </c>
      <c r="AE7" s="12" t="s">
        <v>139</v>
      </c>
      <c r="AF7" s="12" t="s">
        <v>140</v>
      </c>
      <c r="AG7" s="12" t="s">
        <v>139</v>
      </c>
      <c r="AH7" s="12" t="s">
        <v>140</v>
      </c>
      <c r="AI7" s="12" t="s">
        <v>139</v>
      </c>
      <c r="AJ7" s="12" t="s">
        <v>140</v>
      </c>
      <c r="AK7" s="12" t="s">
        <v>139</v>
      </c>
      <c r="AL7" s="12" t="s">
        <v>140</v>
      </c>
    </row>
    <row r="8" spans="1:42" ht="15.75" thickBot="1" x14ac:dyDescent="0.3">
      <c r="A8" s="6" t="s">
        <v>3</v>
      </c>
      <c r="B8" s="4" t="s">
        <v>74</v>
      </c>
      <c r="C8" s="16">
        <f>MROUND((VLOOKUP(A8,$AO$8:$AP$41,2,FALSE)*30%),10)</f>
        <v>70</v>
      </c>
      <c r="D8" s="16">
        <f>C8*2</f>
        <v>140</v>
      </c>
      <c r="E8" s="17">
        <f>ROUND(C8*0.7,0)</f>
        <v>49</v>
      </c>
      <c r="F8" s="17">
        <f>ROUND(D8*0.7,0)</f>
        <v>98</v>
      </c>
      <c r="G8" s="16">
        <f>C8</f>
        <v>70</v>
      </c>
      <c r="H8" s="16">
        <f>D8</f>
        <v>140</v>
      </c>
      <c r="I8" s="17">
        <f>ROUND(G8*0.7,0)</f>
        <v>49</v>
      </c>
      <c r="J8" s="17">
        <f>ROUND(H8*0.7,0)</f>
        <v>98</v>
      </c>
      <c r="K8" s="16">
        <f>ROUND((VLOOKUP(A8,$AO$8:$AP$41,2,FALSE)*10%),0)</f>
        <v>23</v>
      </c>
      <c r="L8" s="16">
        <f>K8*4</f>
        <v>92</v>
      </c>
      <c r="M8" s="17">
        <f>ROUND(K8*0.7,0)</f>
        <v>16</v>
      </c>
      <c r="N8" s="17">
        <f>ROUND(L8*0.7,0)</f>
        <v>64</v>
      </c>
      <c r="O8" s="17">
        <f>ROUND(K8*0.5,0)</f>
        <v>12</v>
      </c>
      <c r="P8" s="17">
        <f>ROUND(L8*0.5,0)</f>
        <v>46</v>
      </c>
      <c r="Q8" s="16">
        <f>K8</f>
        <v>23</v>
      </c>
      <c r="R8" s="16">
        <f>L8</f>
        <v>92</v>
      </c>
      <c r="S8" s="17">
        <f>ROUND(Q8*0.7,0)</f>
        <v>16</v>
      </c>
      <c r="T8" s="17">
        <f>ROUND(R8*0.7,0)</f>
        <v>64</v>
      </c>
      <c r="U8" s="17">
        <f>ROUND(Q8*0.5,0)</f>
        <v>12</v>
      </c>
      <c r="V8" s="17">
        <f>ROUND(R8*0.5,0)</f>
        <v>46</v>
      </c>
      <c r="W8" s="16">
        <f>C8</f>
        <v>70</v>
      </c>
      <c r="X8" s="16">
        <f>D8</f>
        <v>140</v>
      </c>
      <c r="Y8" s="17">
        <f>ROUND(W8*0.7,0)</f>
        <v>49</v>
      </c>
      <c r="Z8" s="17">
        <f>ROUND(X8*0.7,0)</f>
        <v>98</v>
      </c>
      <c r="AA8" s="16">
        <f>C8</f>
        <v>70</v>
      </c>
      <c r="AB8" s="16">
        <f>D8</f>
        <v>140</v>
      </c>
      <c r="AC8" s="17">
        <f>ROUND(AA8*0.7,0)</f>
        <v>49</v>
      </c>
      <c r="AD8" s="17">
        <f>ROUND(AB8*0.7,0)</f>
        <v>98</v>
      </c>
      <c r="AE8" s="16">
        <f>C8</f>
        <v>70</v>
      </c>
      <c r="AF8" s="16">
        <f>D8</f>
        <v>140</v>
      </c>
      <c r="AG8" s="17">
        <f>ROUND(AE8*0.7,0)</f>
        <v>49</v>
      </c>
      <c r="AH8" s="17">
        <f>ROUND(AF8*0.7,0)</f>
        <v>98</v>
      </c>
      <c r="AI8" s="16">
        <v>70</v>
      </c>
      <c r="AJ8" s="16">
        <f>D8</f>
        <v>140</v>
      </c>
      <c r="AK8" s="17">
        <f>ROUND(AI8*0.7,0)</f>
        <v>49</v>
      </c>
      <c r="AL8" s="17">
        <f>ROUND(AJ8*0.7,0)</f>
        <v>98</v>
      </c>
      <c r="AO8" s="4" t="s">
        <v>3</v>
      </c>
      <c r="AP8" s="16">
        <v>225</v>
      </c>
    </row>
    <row r="9" spans="1:42" ht="16.5" thickTop="1" thickBot="1" x14ac:dyDescent="0.3">
      <c r="A9" s="6" t="s">
        <v>4</v>
      </c>
      <c r="B9" s="4" t="s">
        <v>75</v>
      </c>
      <c r="C9" s="16">
        <f t="shared" ref="C9:C41" si="0">MROUND((VLOOKUP(A9,$AO$8:$AP$41,2,FALSE)*30%),10)</f>
        <v>70</v>
      </c>
      <c r="D9" s="16">
        <f t="shared" ref="D9:D41" si="1">C9*2</f>
        <v>140</v>
      </c>
      <c r="E9" s="17">
        <f t="shared" ref="E9:E41" si="2">ROUND(C9*0.7,0)</f>
        <v>49</v>
      </c>
      <c r="F9" s="17">
        <f t="shared" ref="F9:F41" si="3">ROUND(D9*0.7,0)</f>
        <v>98</v>
      </c>
      <c r="G9" s="16">
        <f t="shared" ref="G9:G41" si="4">C9</f>
        <v>70</v>
      </c>
      <c r="H9" s="16">
        <f t="shared" ref="H9:H41" si="5">D9</f>
        <v>140</v>
      </c>
      <c r="I9" s="17">
        <f t="shared" ref="I9:I41" si="6">ROUND(G9*0.7,0)</f>
        <v>49</v>
      </c>
      <c r="J9" s="17">
        <f t="shared" ref="J9:J41" si="7">ROUND(H9*0.7,0)</f>
        <v>98</v>
      </c>
      <c r="K9" s="16">
        <f t="shared" ref="K9:K41" si="8">ROUND((VLOOKUP(A9,$AO$8:$AP$41,2,FALSE)*10%),0)</f>
        <v>23</v>
      </c>
      <c r="L9" s="16">
        <f t="shared" ref="L9:L41" si="9">K9*4</f>
        <v>92</v>
      </c>
      <c r="M9" s="17">
        <f t="shared" ref="M9:M41" si="10">ROUND(K9*0.7,0)</f>
        <v>16</v>
      </c>
      <c r="N9" s="17">
        <f t="shared" ref="N9:N41" si="11">ROUND(L9*0.7,0)</f>
        <v>64</v>
      </c>
      <c r="O9" s="17">
        <f t="shared" ref="O9:O41" si="12">ROUND(K9*0.5,0)</f>
        <v>12</v>
      </c>
      <c r="P9" s="17">
        <f t="shared" ref="P9:P41" si="13">ROUND(L9*0.5,0)</f>
        <v>46</v>
      </c>
      <c r="Q9" s="16">
        <f t="shared" ref="Q9:Q41" si="14">K9</f>
        <v>23</v>
      </c>
      <c r="R9" s="16">
        <f t="shared" ref="R9:R41" si="15">L9</f>
        <v>92</v>
      </c>
      <c r="S9" s="17">
        <f t="shared" ref="S9:S41" si="16">ROUND(Q9*0.7,0)</f>
        <v>16</v>
      </c>
      <c r="T9" s="17">
        <f t="shared" ref="T9:T41" si="17">ROUND(R9*0.7,0)</f>
        <v>64</v>
      </c>
      <c r="U9" s="17">
        <f t="shared" ref="U9:U41" si="18">ROUND(Q9*0.5,0)</f>
        <v>12</v>
      </c>
      <c r="V9" s="17">
        <f t="shared" ref="V9:V41" si="19">ROUND(R9*0.5,0)</f>
        <v>46</v>
      </c>
      <c r="W9" s="16">
        <f t="shared" ref="W9:W41" si="20">C9</f>
        <v>70</v>
      </c>
      <c r="X9" s="16">
        <f t="shared" ref="X9:X41" si="21">D9</f>
        <v>140</v>
      </c>
      <c r="Y9" s="17">
        <f t="shared" ref="Y9:Y41" si="22">ROUND(W9*0.7,0)</f>
        <v>49</v>
      </c>
      <c r="Z9" s="17">
        <f t="shared" ref="Z9:Z41" si="23">ROUND(X9*0.7,0)</f>
        <v>98</v>
      </c>
      <c r="AA9" s="16">
        <f t="shared" ref="AA9:AA41" si="24">C9</f>
        <v>70</v>
      </c>
      <c r="AB9" s="16">
        <f t="shared" ref="AB9:AB41" si="25">D9</f>
        <v>140</v>
      </c>
      <c r="AC9" s="17">
        <f t="shared" ref="AC9:AC41" si="26">ROUND(AA9*0.7,0)</f>
        <v>49</v>
      </c>
      <c r="AD9" s="17">
        <f t="shared" ref="AD9:AD41" si="27">ROUND(AB9*0.7,0)</f>
        <v>98</v>
      </c>
      <c r="AE9" s="16">
        <f t="shared" ref="AE9:AE41" si="28">C9</f>
        <v>70</v>
      </c>
      <c r="AF9" s="16">
        <f t="shared" ref="AF9:AF41" si="29">D9</f>
        <v>140</v>
      </c>
      <c r="AG9" s="17">
        <f t="shared" ref="AG9:AG41" si="30">ROUND(AE9*0.7,0)</f>
        <v>49</v>
      </c>
      <c r="AH9" s="17">
        <f t="shared" ref="AH9:AH41" si="31">ROUND(AF9*0.7,0)</f>
        <v>98</v>
      </c>
      <c r="AI9" s="11">
        <v>70</v>
      </c>
      <c r="AJ9" s="16">
        <f t="shared" ref="AJ9:AJ41" si="32">D9</f>
        <v>140</v>
      </c>
      <c r="AK9" s="17">
        <f t="shared" ref="AK9:AK41" si="33">ROUND(AI9*0.7,0)</f>
        <v>49</v>
      </c>
      <c r="AL9" s="17">
        <f t="shared" ref="AL9:AL41" si="34">ROUND(AJ9*0.7,0)</f>
        <v>98</v>
      </c>
      <c r="AO9" s="4" t="s">
        <v>4</v>
      </c>
      <c r="AP9" s="11">
        <v>232</v>
      </c>
    </row>
    <row r="10" spans="1:42" ht="16.5" thickTop="1" thickBot="1" x14ac:dyDescent="0.3">
      <c r="A10" s="6" t="s">
        <v>5</v>
      </c>
      <c r="B10" s="4" t="s">
        <v>76</v>
      </c>
      <c r="C10" s="16">
        <f t="shared" si="0"/>
        <v>70</v>
      </c>
      <c r="D10" s="16">
        <f t="shared" si="1"/>
        <v>140</v>
      </c>
      <c r="E10" s="17">
        <f t="shared" si="2"/>
        <v>49</v>
      </c>
      <c r="F10" s="17">
        <f t="shared" si="3"/>
        <v>98</v>
      </c>
      <c r="G10" s="16">
        <f t="shared" si="4"/>
        <v>70</v>
      </c>
      <c r="H10" s="16">
        <f t="shared" si="5"/>
        <v>140</v>
      </c>
      <c r="I10" s="17">
        <f t="shared" si="6"/>
        <v>49</v>
      </c>
      <c r="J10" s="17">
        <f t="shared" si="7"/>
        <v>98</v>
      </c>
      <c r="K10" s="16">
        <f t="shared" si="8"/>
        <v>23</v>
      </c>
      <c r="L10" s="16">
        <f t="shared" si="9"/>
        <v>92</v>
      </c>
      <c r="M10" s="17">
        <f t="shared" si="10"/>
        <v>16</v>
      </c>
      <c r="N10" s="17">
        <f t="shared" si="11"/>
        <v>64</v>
      </c>
      <c r="O10" s="17">
        <f t="shared" si="12"/>
        <v>12</v>
      </c>
      <c r="P10" s="17">
        <f t="shared" si="13"/>
        <v>46</v>
      </c>
      <c r="Q10" s="16">
        <f t="shared" si="14"/>
        <v>23</v>
      </c>
      <c r="R10" s="16">
        <f t="shared" si="15"/>
        <v>92</v>
      </c>
      <c r="S10" s="17">
        <f t="shared" si="16"/>
        <v>16</v>
      </c>
      <c r="T10" s="17">
        <f t="shared" si="17"/>
        <v>64</v>
      </c>
      <c r="U10" s="17">
        <f t="shared" si="18"/>
        <v>12</v>
      </c>
      <c r="V10" s="17">
        <f t="shared" si="19"/>
        <v>46</v>
      </c>
      <c r="W10" s="16">
        <f t="shared" si="20"/>
        <v>70</v>
      </c>
      <c r="X10" s="16">
        <f t="shared" si="21"/>
        <v>140</v>
      </c>
      <c r="Y10" s="17">
        <f t="shared" si="22"/>
        <v>49</v>
      </c>
      <c r="Z10" s="17">
        <f t="shared" si="23"/>
        <v>98</v>
      </c>
      <c r="AA10" s="16">
        <f t="shared" si="24"/>
        <v>70</v>
      </c>
      <c r="AB10" s="16">
        <f t="shared" si="25"/>
        <v>140</v>
      </c>
      <c r="AC10" s="17">
        <f t="shared" si="26"/>
        <v>49</v>
      </c>
      <c r="AD10" s="17">
        <f t="shared" si="27"/>
        <v>98</v>
      </c>
      <c r="AE10" s="16">
        <f t="shared" si="28"/>
        <v>70</v>
      </c>
      <c r="AF10" s="16">
        <f t="shared" si="29"/>
        <v>140</v>
      </c>
      <c r="AG10" s="17">
        <f t="shared" si="30"/>
        <v>49</v>
      </c>
      <c r="AH10" s="17">
        <f t="shared" si="31"/>
        <v>98</v>
      </c>
      <c r="AI10" s="11">
        <v>70</v>
      </c>
      <c r="AJ10" s="16">
        <f t="shared" si="32"/>
        <v>140</v>
      </c>
      <c r="AK10" s="17">
        <f t="shared" si="33"/>
        <v>49</v>
      </c>
      <c r="AL10" s="17">
        <f t="shared" si="34"/>
        <v>98</v>
      </c>
      <c r="AO10" s="4" t="s">
        <v>5</v>
      </c>
      <c r="AP10" s="11">
        <v>227</v>
      </c>
    </row>
    <row r="11" spans="1:42" ht="16.5" thickTop="1" thickBot="1" x14ac:dyDescent="0.3">
      <c r="A11" s="6" t="s">
        <v>32</v>
      </c>
      <c r="B11" s="4" t="s">
        <v>71</v>
      </c>
      <c r="C11" s="16">
        <f t="shared" si="0"/>
        <v>70</v>
      </c>
      <c r="D11" s="16">
        <f t="shared" si="1"/>
        <v>140</v>
      </c>
      <c r="E11" s="17">
        <f t="shared" si="2"/>
        <v>49</v>
      </c>
      <c r="F11" s="17">
        <f t="shared" si="3"/>
        <v>98</v>
      </c>
      <c r="G11" s="16">
        <f t="shared" si="4"/>
        <v>70</v>
      </c>
      <c r="H11" s="16">
        <f t="shared" si="5"/>
        <v>140</v>
      </c>
      <c r="I11" s="17">
        <f t="shared" si="6"/>
        <v>49</v>
      </c>
      <c r="J11" s="17">
        <f t="shared" si="7"/>
        <v>98</v>
      </c>
      <c r="K11" s="16">
        <f t="shared" si="8"/>
        <v>22</v>
      </c>
      <c r="L11" s="16">
        <f t="shared" si="9"/>
        <v>88</v>
      </c>
      <c r="M11" s="17">
        <f t="shared" si="10"/>
        <v>15</v>
      </c>
      <c r="N11" s="17">
        <f t="shared" si="11"/>
        <v>62</v>
      </c>
      <c r="O11" s="17">
        <f t="shared" si="12"/>
        <v>11</v>
      </c>
      <c r="P11" s="17">
        <f t="shared" si="13"/>
        <v>44</v>
      </c>
      <c r="Q11" s="16">
        <f t="shared" si="14"/>
        <v>22</v>
      </c>
      <c r="R11" s="16">
        <f t="shared" si="15"/>
        <v>88</v>
      </c>
      <c r="S11" s="17">
        <f t="shared" si="16"/>
        <v>15</v>
      </c>
      <c r="T11" s="17">
        <f t="shared" si="17"/>
        <v>62</v>
      </c>
      <c r="U11" s="17">
        <f t="shared" si="18"/>
        <v>11</v>
      </c>
      <c r="V11" s="17">
        <f t="shared" si="19"/>
        <v>44</v>
      </c>
      <c r="W11" s="16">
        <f t="shared" si="20"/>
        <v>70</v>
      </c>
      <c r="X11" s="16">
        <f t="shared" si="21"/>
        <v>140</v>
      </c>
      <c r="Y11" s="17">
        <f t="shared" si="22"/>
        <v>49</v>
      </c>
      <c r="Z11" s="17">
        <f t="shared" si="23"/>
        <v>98</v>
      </c>
      <c r="AA11" s="16">
        <f t="shared" si="24"/>
        <v>70</v>
      </c>
      <c r="AB11" s="16">
        <f t="shared" si="25"/>
        <v>140</v>
      </c>
      <c r="AC11" s="17">
        <f t="shared" si="26"/>
        <v>49</v>
      </c>
      <c r="AD11" s="17">
        <f t="shared" si="27"/>
        <v>98</v>
      </c>
      <c r="AE11" s="16">
        <f t="shared" si="28"/>
        <v>70</v>
      </c>
      <c r="AF11" s="16">
        <f t="shared" si="29"/>
        <v>140</v>
      </c>
      <c r="AG11" s="17">
        <f t="shared" si="30"/>
        <v>49</v>
      </c>
      <c r="AH11" s="17">
        <f t="shared" si="31"/>
        <v>98</v>
      </c>
      <c r="AI11" s="11">
        <v>90</v>
      </c>
      <c r="AJ11" s="16">
        <f t="shared" si="32"/>
        <v>140</v>
      </c>
      <c r="AK11" s="17">
        <f t="shared" si="33"/>
        <v>63</v>
      </c>
      <c r="AL11" s="17">
        <f t="shared" si="34"/>
        <v>98</v>
      </c>
      <c r="AO11" s="4" t="s">
        <v>32</v>
      </c>
      <c r="AP11" s="11">
        <v>220</v>
      </c>
    </row>
    <row r="12" spans="1:42" ht="16.5" thickTop="1" thickBot="1" x14ac:dyDescent="0.3">
      <c r="A12" s="6" t="s">
        <v>6</v>
      </c>
      <c r="B12" s="4" t="s">
        <v>77</v>
      </c>
      <c r="C12" s="16">
        <f t="shared" si="0"/>
        <v>70</v>
      </c>
      <c r="D12" s="16">
        <f t="shared" si="1"/>
        <v>140</v>
      </c>
      <c r="E12" s="17">
        <f t="shared" si="2"/>
        <v>49</v>
      </c>
      <c r="F12" s="17">
        <f t="shared" si="3"/>
        <v>98</v>
      </c>
      <c r="G12" s="16">
        <f t="shared" si="4"/>
        <v>70</v>
      </c>
      <c r="H12" s="16">
        <f t="shared" si="5"/>
        <v>140</v>
      </c>
      <c r="I12" s="17">
        <f t="shared" si="6"/>
        <v>49</v>
      </c>
      <c r="J12" s="17">
        <f t="shared" si="7"/>
        <v>98</v>
      </c>
      <c r="K12" s="16">
        <f t="shared" si="8"/>
        <v>24</v>
      </c>
      <c r="L12" s="16">
        <f t="shared" si="9"/>
        <v>96</v>
      </c>
      <c r="M12" s="17">
        <f t="shared" si="10"/>
        <v>17</v>
      </c>
      <c r="N12" s="17">
        <f t="shared" si="11"/>
        <v>67</v>
      </c>
      <c r="O12" s="17">
        <f t="shared" si="12"/>
        <v>12</v>
      </c>
      <c r="P12" s="17">
        <f t="shared" si="13"/>
        <v>48</v>
      </c>
      <c r="Q12" s="16">
        <f t="shared" si="14"/>
        <v>24</v>
      </c>
      <c r="R12" s="16">
        <f t="shared" si="15"/>
        <v>96</v>
      </c>
      <c r="S12" s="17">
        <f t="shared" si="16"/>
        <v>17</v>
      </c>
      <c r="T12" s="17">
        <f t="shared" si="17"/>
        <v>67</v>
      </c>
      <c r="U12" s="17">
        <f t="shared" si="18"/>
        <v>12</v>
      </c>
      <c r="V12" s="17">
        <f t="shared" si="19"/>
        <v>48</v>
      </c>
      <c r="W12" s="16">
        <f t="shared" si="20"/>
        <v>70</v>
      </c>
      <c r="X12" s="16">
        <f t="shared" si="21"/>
        <v>140</v>
      </c>
      <c r="Y12" s="17">
        <f t="shared" si="22"/>
        <v>49</v>
      </c>
      <c r="Z12" s="17">
        <f t="shared" si="23"/>
        <v>98</v>
      </c>
      <c r="AA12" s="16">
        <f t="shared" si="24"/>
        <v>70</v>
      </c>
      <c r="AB12" s="16">
        <f t="shared" si="25"/>
        <v>140</v>
      </c>
      <c r="AC12" s="17">
        <f t="shared" si="26"/>
        <v>49</v>
      </c>
      <c r="AD12" s="17">
        <f t="shared" si="27"/>
        <v>98</v>
      </c>
      <c r="AE12" s="16">
        <f t="shared" si="28"/>
        <v>70</v>
      </c>
      <c r="AF12" s="16">
        <f t="shared" si="29"/>
        <v>140</v>
      </c>
      <c r="AG12" s="17">
        <f t="shared" si="30"/>
        <v>49</v>
      </c>
      <c r="AH12" s="17">
        <f t="shared" si="31"/>
        <v>98</v>
      </c>
      <c r="AI12" s="11">
        <v>70</v>
      </c>
      <c r="AJ12" s="16">
        <f t="shared" si="32"/>
        <v>140</v>
      </c>
      <c r="AK12" s="17">
        <f t="shared" si="33"/>
        <v>49</v>
      </c>
      <c r="AL12" s="17">
        <f t="shared" si="34"/>
        <v>98</v>
      </c>
      <c r="AO12" s="4" t="s">
        <v>6</v>
      </c>
      <c r="AP12" s="11">
        <v>238</v>
      </c>
    </row>
    <row r="13" spans="1:42" ht="16.5" thickTop="1" thickBot="1" x14ac:dyDescent="0.3">
      <c r="A13" s="6" t="s">
        <v>7</v>
      </c>
      <c r="B13" s="4" t="s">
        <v>78</v>
      </c>
      <c r="C13" s="16">
        <f t="shared" si="0"/>
        <v>70</v>
      </c>
      <c r="D13" s="16">
        <f t="shared" si="1"/>
        <v>140</v>
      </c>
      <c r="E13" s="17">
        <f t="shared" si="2"/>
        <v>49</v>
      </c>
      <c r="F13" s="17">
        <f t="shared" si="3"/>
        <v>98</v>
      </c>
      <c r="G13" s="16">
        <f t="shared" si="4"/>
        <v>70</v>
      </c>
      <c r="H13" s="16">
        <f t="shared" si="5"/>
        <v>140</v>
      </c>
      <c r="I13" s="17">
        <f t="shared" si="6"/>
        <v>49</v>
      </c>
      <c r="J13" s="17">
        <f t="shared" si="7"/>
        <v>98</v>
      </c>
      <c r="K13" s="16">
        <f t="shared" si="8"/>
        <v>23</v>
      </c>
      <c r="L13" s="16">
        <f t="shared" si="9"/>
        <v>92</v>
      </c>
      <c r="M13" s="17">
        <f t="shared" si="10"/>
        <v>16</v>
      </c>
      <c r="N13" s="17">
        <f t="shared" si="11"/>
        <v>64</v>
      </c>
      <c r="O13" s="17">
        <f t="shared" si="12"/>
        <v>12</v>
      </c>
      <c r="P13" s="17">
        <f t="shared" si="13"/>
        <v>46</v>
      </c>
      <c r="Q13" s="16">
        <f t="shared" si="14"/>
        <v>23</v>
      </c>
      <c r="R13" s="16">
        <f t="shared" si="15"/>
        <v>92</v>
      </c>
      <c r="S13" s="17">
        <f t="shared" si="16"/>
        <v>16</v>
      </c>
      <c r="T13" s="17">
        <f t="shared" si="17"/>
        <v>64</v>
      </c>
      <c r="U13" s="17">
        <f t="shared" si="18"/>
        <v>12</v>
      </c>
      <c r="V13" s="17">
        <f t="shared" si="19"/>
        <v>46</v>
      </c>
      <c r="W13" s="16">
        <f t="shared" si="20"/>
        <v>70</v>
      </c>
      <c r="X13" s="16">
        <f t="shared" si="21"/>
        <v>140</v>
      </c>
      <c r="Y13" s="17">
        <f t="shared" si="22"/>
        <v>49</v>
      </c>
      <c r="Z13" s="17">
        <f t="shared" si="23"/>
        <v>98</v>
      </c>
      <c r="AA13" s="16">
        <f t="shared" si="24"/>
        <v>70</v>
      </c>
      <c r="AB13" s="16">
        <f t="shared" si="25"/>
        <v>140</v>
      </c>
      <c r="AC13" s="17">
        <f t="shared" si="26"/>
        <v>49</v>
      </c>
      <c r="AD13" s="17">
        <f t="shared" si="27"/>
        <v>98</v>
      </c>
      <c r="AE13" s="16">
        <f t="shared" si="28"/>
        <v>70</v>
      </c>
      <c r="AF13" s="16">
        <f t="shared" si="29"/>
        <v>140</v>
      </c>
      <c r="AG13" s="17">
        <f t="shared" si="30"/>
        <v>49</v>
      </c>
      <c r="AH13" s="17">
        <f t="shared" si="31"/>
        <v>98</v>
      </c>
      <c r="AI13" s="11">
        <v>70</v>
      </c>
      <c r="AJ13" s="16">
        <f t="shared" si="32"/>
        <v>140</v>
      </c>
      <c r="AK13" s="17">
        <f t="shared" si="33"/>
        <v>49</v>
      </c>
      <c r="AL13" s="17">
        <f t="shared" si="34"/>
        <v>98</v>
      </c>
      <c r="AO13" s="4" t="s">
        <v>7</v>
      </c>
      <c r="AP13" s="11">
        <v>230</v>
      </c>
    </row>
    <row r="14" spans="1:42" ht="16.5" thickTop="1" thickBot="1" x14ac:dyDescent="0.3">
      <c r="A14" s="6" t="s">
        <v>8</v>
      </c>
      <c r="B14" s="4" t="s">
        <v>79</v>
      </c>
      <c r="C14" s="16">
        <f t="shared" si="0"/>
        <v>60</v>
      </c>
      <c r="D14" s="16">
        <f t="shared" si="1"/>
        <v>120</v>
      </c>
      <c r="E14" s="17">
        <f t="shared" si="2"/>
        <v>42</v>
      </c>
      <c r="F14" s="17">
        <f t="shared" si="3"/>
        <v>84</v>
      </c>
      <c r="G14" s="16">
        <f t="shared" si="4"/>
        <v>60</v>
      </c>
      <c r="H14" s="16">
        <f t="shared" si="5"/>
        <v>120</v>
      </c>
      <c r="I14" s="17">
        <f t="shared" si="6"/>
        <v>42</v>
      </c>
      <c r="J14" s="17">
        <f t="shared" si="7"/>
        <v>84</v>
      </c>
      <c r="K14" s="16">
        <f t="shared" si="8"/>
        <v>21</v>
      </c>
      <c r="L14" s="16">
        <f t="shared" si="9"/>
        <v>84</v>
      </c>
      <c r="M14" s="17">
        <f t="shared" si="10"/>
        <v>15</v>
      </c>
      <c r="N14" s="17">
        <f t="shared" si="11"/>
        <v>59</v>
      </c>
      <c r="O14" s="17">
        <f t="shared" si="12"/>
        <v>11</v>
      </c>
      <c r="P14" s="17">
        <f t="shared" si="13"/>
        <v>42</v>
      </c>
      <c r="Q14" s="16">
        <f t="shared" si="14"/>
        <v>21</v>
      </c>
      <c r="R14" s="16">
        <f t="shared" si="15"/>
        <v>84</v>
      </c>
      <c r="S14" s="17">
        <f t="shared" si="16"/>
        <v>15</v>
      </c>
      <c r="T14" s="17">
        <f t="shared" si="17"/>
        <v>59</v>
      </c>
      <c r="U14" s="17">
        <f t="shared" si="18"/>
        <v>11</v>
      </c>
      <c r="V14" s="17">
        <f t="shared" si="19"/>
        <v>42</v>
      </c>
      <c r="W14" s="16">
        <f t="shared" si="20"/>
        <v>60</v>
      </c>
      <c r="X14" s="16">
        <f t="shared" si="21"/>
        <v>120</v>
      </c>
      <c r="Y14" s="17">
        <f t="shared" si="22"/>
        <v>42</v>
      </c>
      <c r="Z14" s="17">
        <f t="shared" si="23"/>
        <v>84</v>
      </c>
      <c r="AA14" s="16">
        <f t="shared" si="24"/>
        <v>60</v>
      </c>
      <c r="AB14" s="16">
        <f t="shared" si="25"/>
        <v>120</v>
      </c>
      <c r="AC14" s="17">
        <f t="shared" si="26"/>
        <v>42</v>
      </c>
      <c r="AD14" s="17">
        <f t="shared" si="27"/>
        <v>84</v>
      </c>
      <c r="AE14" s="16">
        <f t="shared" si="28"/>
        <v>60</v>
      </c>
      <c r="AF14" s="16">
        <f t="shared" si="29"/>
        <v>120</v>
      </c>
      <c r="AG14" s="17">
        <f t="shared" si="30"/>
        <v>42</v>
      </c>
      <c r="AH14" s="17">
        <f t="shared" si="31"/>
        <v>84</v>
      </c>
      <c r="AI14" s="11">
        <v>60</v>
      </c>
      <c r="AJ14" s="16">
        <f t="shared" si="32"/>
        <v>120</v>
      </c>
      <c r="AK14" s="17">
        <f t="shared" si="33"/>
        <v>42</v>
      </c>
      <c r="AL14" s="17">
        <f t="shared" si="34"/>
        <v>84</v>
      </c>
      <c r="AO14" s="4" t="s">
        <v>8</v>
      </c>
      <c r="AP14" s="11">
        <v>208</v>
      </c>
    </row>
    <row r="15" spans="1:42" ht="16.5" thickTop="1" thickBot="1" x14ac:dyDescent="0.3">
      <c r="A15" s="6" t="s">
        <v>9</v>
      </c>
      <c r="B15" s="4" t="s">
        <v>80</v>
      </c>
      <c r="C15" s="16">
        <f t="shared" si="0"/>
        <v>80</v>
      </c>
      <c r="D15" s="16">
        <f t="shared" si="1"/>
        <v>160</v>
      </c>
      <c r="E15" s="17">
        <f t="shared" si="2"/>
        <v>56</v>
      </c>
      <c r="F15" s="17">
        <f t="shared" si="3"/>
        <v>112</v>
      </c>
      <c r="G15" s="16">
        <f t="shared" si="4"/>
        <v>80</v>
      </c>
      <c r="H15" s="16">
        <f t="shared" si="5"/>
        <v>160</v>
      </c>
      <c r="I15" s="17">
        <f t="shared" si="6"/>
        <v>56</v>
      </c>
      <c r="J15" s="17">
        <f t="shared" si="7"/>
        <v>112</v>
      </c>
      <c r="K15" s="16">
        <f t="shared" si="8"/>
        <v>27</v>
      </c>
      <c r="L15" s="16">
        <f t="shared" si="9"/>
        <v>108</v>
      </c>
      <c r="M15" s="17">
        <f t="shared" si="10"/>
        <v>19</v>
      </c>
      <c r="N15" s="17">
        <f t="shared" si="11"/>
        <v>76</v>
      </c>
      <c r="O15" s="17">
        <f t="shared" si="12"/>
        <v>14</v>
      </c>
      <c r="P15" s="17">
        <f t="shared" si="13"/>
        <v>54</v>
      </c>
      <c r="Q15" s="16">
        <f t="shared" si="14"/>
        <v>27</v>
      </c>
      <c r="R15" s="16">
        <f t="shared" si="15"/>
        <v>108</v>
      </c>
      <c r="S15" s="17">
        <f t="shared" si="16"/>
        <v>19</v>
      </c>
      <c r="T15" s="17">
        <f t="shared" si="17"/>
        <v>76</v>
      </c>
      <c r="U15" s="17">
        <f t="shared" si="18"/>
        <v>14</v>
      </c>
      <c r="V15" s="17">
        <f t="shared" si="19"/>
        <v>54</v>
      </c>
      <c r="W15" s="16">
        <f t="shared" si="20"/>
        <v>80</v>
      </c>
      <c r="X15" s="16">
        <f t="shared" si="21"/>
        <v>160</v>
      </c>
      <c r="Y15" s="17">
        <f t="shared" si="22"/>
        <v>56</v>
      </c>
      <c r="Z15" s="17">
        <f t="shared" si="23"/>
        <v>112</v>
      </c>
      <c r="AA15" s="16">
        <f t="shared" si="24"/>
        <v>80</v>
      </c>
      <c r="AB15" s="16">
        <f t="shared" si="25"/>
        <v>160</v>
      </c>
      <c r="AC15" s="17">
        <f t="shared" si="26"/>
        <v>56</v>
      </c>
      <c r="AD15" s="17">
        <f t="shared" si="27"/>
        <v>112</v>
      </c>
      <c r="AE15" s="16">
        <f t="shared" si="28"/>
        <v>80</v>
      </c>
      <c r="AF15" s="16">
        <f t="shared" si="29"/>
        <v>160</v>
      </c>
      <c r="AG15" s="17">
        <f t="shared" si="30"/>
        <v>56</v>
      </c>
      <c r="AH15" s="17">
        <f t="shared" si="31"/>
        <v>112</v>
      </c>
      <c r="AI15" s="11">
        <v>80</v>
      </c>
      <c r="AJ15" s="16">
        <f t="shared" si="32"/>
        <v>160</v>
      </c>
      <c r="AK15" s="17">
        <f t="shared" si="33"/>
        <v>56</v>
      </c>
      <c r="AL15" s="17">
        <f t="shared" si="34"/>
        <v>112</v>
      </c>
      <c r="AO15" s="4" t="s">
        <v>9</v>
      </c>
      <c r="AP15" s="11">
        <v>270</v>
      </c>
    </row>
    <row r="16" spans="1:42" ht="16.5" thickTop="1" thickBot="1" x14ac:dyDescent="0.3">
      <c r="A16" s="6" t="s">
        <v>10</v>
      </c>
      <c r="B16" s="4" t="s">
        <v>81</v>
      </c>
      <c r="C16" s="16">
        <f t="shared" si="0"/>
        <v>50</v>
      </c>
      <c r="D16" s="16">
        <f t="shared" si="1"/>
        <v>100</v>
      </c>
      <c r="E16" s="17">
        <f t="shared" si="2"/>
        <v>35</v>
      </c>
      <c r="F16" s="17">
        <f t="shared" si="3"/>
        <v>70</v>
      </c>
      <c r="G16" s="16">
        <f t="shared" si="4"/>
        <v>50</v>
      </c>
      <c r="H16" s="16">
        <f t="shared" si="5"/>
        <v>100</v>
      </c>
      <c r="I16" s="17">
        <f t="shared" si="6"/>
        <v>35</v>
      </c>
      <c r="J16" s="17">
        <f t="shared" si="7"/>
        <v>70</v>
      </c>
      <c r="K16" s="16">
        <f t="shared" si="8"/>
        <v>18</v>
      </c>
      <c r="L16" s="16">
        <f t="shared" si="9"/>
        <v>72</v>
      </c>
      <c r="M16" s="17">
        <f t="shared" si="10"/>
        <v>13</v>
      </c>
      <c r="N16" s="17">
        <f t="shared" si="11"/>
        <v>50</v>
      </c>
      <c r="O16" s="17">
        <f t="shared" si="12"/>
        <v>9</v>
      </c>
      <c r="P16" s="17">
        <f t="shared" si="13"/>
        <v>36</v>
      </c>
      <c r="Q16" s="16">
        <f t="shared" si="14"/>
        <v>18</v>
      </c>
      <c r="R16" s="16">
        <f t="shared" si="15"/>
        <v>72</v>
      </c>
      <c r="S16" s="17">
        <f t="shared" si="16"/>
        <v>13</v>
      </c>
      <c r="T16" s="17">
        <f t="shared" si="17"/>
        <v>50</v>
      </c>
      <c r="U16" s="17">
        <f t="shared" si="18"/>
        <v>9</v>
      </c>
      <c r="V16" s="17">
        <f t="shared" si="19"/>
        <v>36</v>
      </c>
      <c r="W16" s="16">
        <f t="shared" si="20"/>
        <v>50</v>
      </c>
      <c r="X16" s="16">
        <f t="shared" si="21"/>
        <v>100</v>
      </c>
      <c r="Y16" s="17">
        <f t="shared" si="22"/>
        <v>35</v>
      </c>
      <c r="Z16" s="17">
        <f t="shared" si="23"/>
        <v>70</v>
      </c>
      <c r="AA16" s="16">
        <f t="shared" si="24"/>
        <v>50</v>
      </c>
      <c r="AB16" s="16">
        <f t="shared" si="25"/>
        <v>100</v>
      </c>
      <c r="AC16" s="17">
        <f t="shared" si="26"/>
        <v>35</v>
      </c>
      <c r="AD16" s="17">
        <f t="shared" si="27"/>
        <v>70</v>
      </c>
      <c r="AE16" s="16">
        <f t="shared" si="28"/>
        <v>50</v>
      </c>
      <c r="AF16" s="16">
        <f t="shared" si="29"/>
        <v>100</v>
      </c>
      <c r="AG16" s="17">
        <f t="shared" si="30"/>
        <v>35</v>
      </c>
      <c r="AH16" s="17">
        <f t="shared" si="31"/>
        <v>70</v>
      </c>
      <c r="AI16" s="11">
        <v>55</v>
      </c>
      <c r="AJ16" s="16">
        <f t="shared" si="32"/>
        <v>100</v>
      </c>
      <c r="AK16" s="17">
        <f t="shared" si="33"/>
        <v>39</v>
      </c>
      <c r="AL16" s="17">
        <f t="shared" si="34"/>
        <v>70</v>
      </c>
      <c r="AO16" s="4" t="s">
        <v>10</v>
      </c>
      <c r="AP16" s="11">
        <v>181</v>
      </c>
    </row>
    <row r="17" spans="1:42" ht="16.5" thickTop="1" thickBot="1" x14ac:dyDescent="0.3">
      <c r="A17" s="6" t="s">
        <v>14</v>
      </c>
      <c r="B17" s="4" t="s">
        <v>85</v>
      </c>
      <c r="C17" s="16">
        <f t="shared" si="0"/>
        <v>70</v>
      </c>
      <c r="D17" s="16">
        <f t="shared" si="1"/>
        <v>140</v>
      </c>
      <c r="E17" s="17">
        <f t="shared" si="2"/>
        <v>49</v>
      </c>
      <c r="F17" s="17">
        <f t="shared" si="3"/>
        <v>98</v>
      </c>
      <c r="G17" s="16">
        <f t="shared" si="4"/>
        <v>70</v>
      </c>
      <c r="H17" s="16">
        <f t="shared" si="5"/>
        <v>140</v>
      </c>
      <c r="I17" s="17">
        <f t="shared" si="6"/>
        <v>49</v>
      </c>
      <c r="J17" s="17">
        <f t="shared" si="7"/>
        <v>98</v>
      </c>
      <c r="K17" s="16">
        <f t="shared" si="8"/>
        <v>22</v>
      </c>
      <c r="L17" s="16">
        <f t="shared" si="9"/>
        <v>88</v>
      </c>
      <c r="M17" s="17">
        <f t="shared" si="10"/>
        <v>15</v>
      </c>
      <c r="N17" s="17">
        <f t="shared" si="11"/>
        <v>62</v>
      </c>
      <c r="O17" s="17">
        <f t="shared" si="12"/>
        <v>11</v>
      </c>
      <c r="P17" s="17">
        <f t="shared" si="13"/>
        <v>44</v>
      </c>
      <c r="Q17" s="16">
        <f t="shared" si="14"/>
        <v>22</v>
      </c>
      <c r="R17" s="16">
        <f t="shared" si="15"/>
        <v>88</v>
      </c>
      <c r="S17" s="17">
        <f t="shared" si="16"/>
        <v>15</v>
      </c>
      <c r="T17" s="17">
        <f t="shared" si="17"/>
        <v>62</v>
      </c>
      <c r="U17" s="17">
        <f t="shared" si="18"/>
        <v>11</v>
      </c>
      <c r="V17" s="17">
        <f t="shared" si="19"/>
        <v>44</v>
      </c>
      <c r="W17" s="16">
        <f t="shared" si="20"/>
        <v>70</v>
      </c>
      <c r="X17" s="16">
        <f t="shared" si="21"/>
        <v>140</v>
      </c>
      <c r="Y17" s="17">
        <f t="shared" si="22"/>
        <v>49</v>
      </c>
      <c r="Z17" s="17">
        <f t="shared" si="23"/>
        <v>98</v>
      </c>
      <c r="AA17" s="16">
        <f t="shared" si="24"/>
        <v>70</v>
      </c>
      <c r="AB17" s="16">
        <f t="shared" si="25"/>
        <v>140</v>
      </c>
      <c r="AC17" s="17">
        <f t="shared" si="26"/>
        <v>49</v>
      </c>
      <c r="AD17" s="17">
        <f t="shared" si="27"/>
        <v>98</v>
      </c>
      <c r="AE17" s="16">
        <f t="shared" si="28"/>
        <v>70</v>
      </c>
      <c r="AF17" s="16">
        <f t="shared" si="29"/>
        <v>140</v>
      </c>
      <c r="AG17" s="17">
        <f t="shared" si="30"/>
        <v>49</v>
      </c>
      <c r="AH17" s="17">
        <f t="shared" si="31"/>
        <v>98</v>
      </c>
      <c r="AI17" s="11">
        <v>65</v>
      </c>
      <c r="AJ17" s="16">
        <f t="shared" si="32"/>
        <v>140</v>
      </c>
      <c r="AK17" s="17">
        <f t="shared" si="33"/>
        <v>46</v>
      </c>
      <c r="AL17" s="17">
        <f t="shared" si="34"/>
        <v>98</v>
      </c>
      <c r="AO17" s="4" t="s">
        <v>11</v>
      </c>
      <c r="AP17" s="11">
        <v>212</v>
      </c>
    </row>
    <row r="18" spans="1:42" ht="16.5" thickTop="1" thickBot="1" x14ac:dyDescent="0.3">
      <c r="A18" s="6" t="s">
        <v>11</v>
      </c>
      <c r="B18" s="4" t="s">
        <v>82</v>
      </c>
      <c r="C18" s="16">
        <f t="shared" si="0"/>
        <v>60</v>
      </c>
      <c r="D18" s="16">
        <f t="shared" si="1"/>
        <v>120</v>
      </c>
      <c r="E18" s="17">
        <f t="shared" si="2"/>
        <v>42</v>
      </c>
      <c r="F18" s="17">
        <f t="shared" si="3"/>
        <v>84</v>
      </c>
      <c r="G18" s="16">
        <f t="shared" si="4"/>
        <v>60</v>
      </c>
      <c r="H18" s="16">
        <f t="shared" si="5"/>
        <v>120</v>
      </c>
      <c r="I18" s="17">
        <f t="shared" si="6"/>
        <v>42</v>
      </c>
      <c r="J18" s="17">
        <f t="shared" si="7"/>
        <v>84</v>
      </c>
      <c r="K18" s="16">
        <f t="shared" si="8"/>
        <v>21</v>
      </c>
      <c r="L18" s="16">
        <f t="shared" si="9"/>
        <v>84</v>
      </c>
      <c r="M18" s="17">
        <f t="shared" si="10"/>
        <v>15</v>
      </c>
      <c r="N18" s="17">
        <f t="shared" si="11"/>
        <v>59</v>
      </c>
      <c r="O18" s="17">
        <f t="shared" si="12"/>
        <v>11</v>
      </c>
      <c r="P18" s="17">
        <f t="shared" si="13"/>
        <v>42</v>
      </c>
      <c r="Q18" s="16">
        <f t="shared" si="14"/>
        <v>21</v>
      </c>
      <c r="R18" s="16">
        <f t="shared" si="15"/>
        <v>84</v>
      </c>
      <c r="S18" s="17">
        <f t="shared" si="16"/>
        <v>15</v>
      </c>
      <c r="T18" s="17">
        <f t="shared" si="17"/>
        <v>59</v>
      </c>
      <c r="U18" s="17">
        <f t="shared" si="18"/>
        <v>11</v>
      </c>
      <c r="V18" s="17">
        <f t="shared" si="19"/>
        <v>42</v>
      </c>
      <c r="W18" s="16">
        <f t="shared" si="20"/>
        <v>60</v>
      </c>
      <c r="X18" s="16">
        <f t="shared" si="21"/>
        <v>120</v>
      </c>
      <c r="Y18" s="17">
        <f t="shared" si="22"/>
        <v>42</v>
      </c>
      <c r="Z18" s="17">
        <f t="shared" si="23"/>
        <v>84</v>
      </c>
      <c r="AA18" s="16">
        <f t="shared" si="24"/>
        <v>60</v>
      </c>
      <c r="AB18" s="16">
        <f t="shared" si="25"/>
        <v>120</v>
      </c>
      <c r="AC18" s="17">
        <f t="shared" si="26"/>
        <v>42</v>
      </c>
      <c r="AD18" s="17">
        <f t="shared" si="27"/>
        <v>84</v>
      </c>
      <c r="AE18" s="16">
        <f t="shared" si="28"/>
        <v>60</v>
      </c>
      <c r="AF18" s="16">
        <f t="shared" si="29"/>
        <v>120</v>
      </c>
      <c r="AG18" s="17">
        <f t="shared" si="30"/>
        <v>42</v>
      </c>
      <c r="AH18" s="17">
        <f t="shared" si="31"/>
        <v>84</v>
      </c>
      <c r="AI18" s="11">
        <v>65</v>
      </c>
      <c r="AJ18" s="16">
        <f t="shared" si="32"/>
        <v>120</v>
      </c>
      <c r="AK18" s="17">
        <f t="shared" si="33"/>
        <v>46</v>
      </c>
      <c r="AL18" s="17">
        <f t="shared" si="34"/>
        <v>84</v>
      </c>
      <c r="AO18" s="4" t="s">
        <v>12</v>
      </c>
      <c r="AP18" s="11">
        <v>244</v>
      </c>
    </row>
    <row r="19" spans="1:42" ht="16.5" thickTop="1" thickBot="1" x14ac:dyDescent="0.3">
      <c r="A19" s="6" t="s">
        <v>12</v>
      </c>
      <c r="B19" s="4" t="s">
        <v>83</v>
      </c>
      <c r="C19" s="16">
        <f t="shared" si="0"/>
        <v>70</v>
      </c>
      <c r="D19" s="16">
        <f t="shared" si="1"/>
        <v>140</v>
      </c>
      <c r="E19" s="17">
        <f t="shared" si="2"/>
        <v>49</v>
      </c>
      <c r="F19" s="17">
        <f t="shared" si="3"/>
        <v>98</v>
      </c>
      <c r="G19" s="16">
        <f t="shared" si="4"/>
        <v>70</v>
      </c>
      <c r="H19" s="16">
        <f t="shared" si="5"/>
        <v>140</v>
      </c>
      <c r="I19" s="17">
        <f t="shared" si="6"/>
        <v>49</v>
      </c>
      <c r="J19" s="17">
        <f t="shared" si="7"/>
        <v>98</v>
      </c>
      <c r="K19" s="16">
        <f t="shared" si="8"/>
        <v>24</v>
      </c>
      <c r="L19" s="16">
        <f t="shared" si="9"/>
        <v>96</v>
      </c>
      <c r="M19" s="17">
        <f t="shared" si="10"/>
        <v>17</v>
      </c>
      <c r="N19" s="17">
        <f t="shared" si="11"/>
        <v>67</v>
      </c>
      <c r="O19" s="17">
        <f t="shared" si="12"/>
        <v>12</v>
      </c>
      <c r="P19" s="17">
        <f t="shared" si="13"/>
        <v>48</v>
      </c>
      <c r="Q19" s="16">
        <f t="shared" si="14"/>
        <v>24</v>
      </c>
      <c r="R19" s="16">
        <f t="shared" si="15"/>
        <v>96</v>
      </c>
      <c r="S19" s="17">
        <f t="shared" si="16"/>
        <v>17</v>
      </c>
      <c r="T19" s="17">
        <f t="shared" si="17"/>
        <v>67</v>
      </c>
      <c r="U19" s="17">
        <f t="shared" si="18"/>
        <v>12</v>
      </c>
      <c r="V19" s="17">
        <f t="shared" si="19"/>
        <v>48</v>
      </c>
      <c r="W19" s="16">
        <f t="shared" si="20"/>
        <v>70</v>
      </c>
      <c r="X19" s="16">
        <f t="shared" si="21"/>
        <v>140</v>
      </c>
      <c r="Y19" s="17">
        <f t="shared" si="22"/>
        <v>49</v>
      </c>
      <c r="Z19" s="17">
        <f t="shared" si="23"/>
        <v>98</v>
      </c>
      <c r="AA19" s="16">
        <f t="shared" si="24"/>
        <v>70</v>
      </c>
      <c r="AB19" s="16">
        <f t="shared" si="25"/>
        <v>140</v>
      </c>
      <c r="AC19" s="17">
        <f t="shared" si="26"/>
        <v>49</v>
      </c>
      <c r="AD19" s="17">
        <f t="shared" si="27"/>
        <v>98</v>
      </c>
      <c r="AE19" s="16">
        <f t="shared" si="28"/>
        <v>70</v>
      </c>
      <c r="AF19" s="16">
        <f t="shared" si="29"/>
        <v>140</v>
      </c>
      <c r="AG19" s="17">
        <f t="shared" si="30"/>
        <v>49</v>
      </c>
      <c r="AH19" s="17">
        <f t="shared" si="31"/>
        <v>98</v>
      </c>
      <c r="AI19" s="11">
        <v>75</v>
      </c>
      <c r="AJ19" s="16">
        <f t="shared" si="32"/>
        <v>140</v>
      </c>
      <c r="AK19" s="17">
        <f t="shared" si="33"/>
        <v>53</v>
      </c>
      <c r="AL19" s="17">
        <f t="shared" si="34"/>
        <v>98</v>
      </c>
      <c r="AO19" s="4" t="s">
        <v>13</v>
      </c>
      <c r="AP19" s="11">
        <v>245</v>
      </c>
    </row>
    <row r="20" spans="1:42" ht="16.5" thickTop="1" thickBot="1" x14ac:dyDescent="0.3">
      <c r="A20" s="7" t="s">
        <v>13</v>
      </c>
      <c r="B20" s="5" t="s">
        <v>84</v>
      </c>
      <c r="C20" s="16">
        <f t="shared" si="0"/>
        <v>70</v>
      </c>
      <c r="D20" s="16">
        <f t="shared" si="1"/>
        <v>140</v>
      </c>
      <c r="E20" s="17">
        <f t="shared" si="2"/>
        <v>49</v>
      </c>
      <c r="F20" s="17">
        <f t="shared" si="3"/>
        <v>98</v>
      </c>
      <c r="G20" s="16">
        <f t="shared" si="4"/>
        <v>70</v>
      </c>
      <c r="H20" s="16">
        <f t="shared" si="5"/>
        <v>140</v>
      </c>
      <c r="I20" s="17">
        <f t="shared" si="6"/>
        <v>49</v>
      </c>
      <c r="J20" s="17">
        <f t="shared" si="7"/>
        <v>98</v>
      </c>
      <c r="K20" s="16">
        <f t="shared" si="8"/>
        <v>25</v>
      </c>
      <c r="L20" s="16">
        <f t="shared" si="9"/>
        <v>100</v>
      </c>
      <c r="M20" s="17">
        <f t="shared" si="10"/>
        <v>18</v>
      </c>
      <c r="N20" s="17">
        <f t="shared" si="11"/>
        <v>70</v>
      </c>
      <c r="O20" s="17">
        <f t="shared" si="12"/>
        <v>13</v>
      </c>
      <c r="P20" s="17">
        <f t="shared" si="13"/>
        <v>50</v>
      </c>
      <c r="Q20" s="16">
        <f t="shared" si="14"/>
        <v>25</v>
      </c>
      <c r="R20" s="16">
        <f t="shared" si="15"/>
        <v>100</v>
      </c>
      <c r="S20" s="17">
        <f t="shared" si="16"/>
        <v>18</v>
      </c>
      <c r="T20" s="17">
        <f t="shared" si="17"/>
        <v>70</v>
      </c>
      <c r="U20" s="17">
        <f t="shared" si="18"/>
        <v>13</v>
      </c>
      <c r="V20" s="17">
        <f t="shared" si="19"/>
        <v>50</v>
      </c>
      <c r="W20" s="16">
        <f t="shared" si="20"/>
        <v>70</v>
      </c>
      <c r="X20" s="16">
        <f t="shared" si="21"/>
        <v>140</v>
      </c>
      <c r="Y20" s="17">
        <f t="shared" si="22"/>
        <v>49</v>
      </c>
      <c r="Z20" s="17">
        <f t="shared" si="23"/>
        <v>98</v>
      </c>
      <c r="AA20" s="16">
        <f t="shared" si="24"/>
        <v>70</v>
      </c>
      <c r="AB20" s="16">
        <f t="shared" si="25"/>
        <v>140</v>
      </c>
      <c r="AC20" s="17">
        <f t="shared" si="26"/>
        <v>49</v>
      </c>
      <c r="AD20" s="17">
        <f t="shared" si="27"/>
        <v>98</v>
      </c>
      <c r="AE20" s="16">
        <f t="shared" si="28"/>
        <v>70</v>
      </c>
      <c r="AF20" s="16">
        <f t="shared" si="29"/>
        <v>140</v>
      </c>
      <c r="AG20" s="17">
        <f t="shared" si="30"/>
        <v>49</v>
      </c>
      <c r="AH20" s="17">
        <f t="shared" si="31"/>
        <v>98</v>
      </c>
      <c r="AI20" s="11">
        <v>75</v>
      </c>
      <c r="AJ20" s="16">
        <f t="shared" si="32"/>
        <v>140</v>
      </c>
      <c r="AK20" s="17">
        <f t="shared" si="33"/>
        <v>53</v>
      </c>
      <c r="AL20" s="17">
        <f t="shared" si="34"/>
        <v>98</v>
      </c>
      <c r="AO20" s="5" t="s">
        <v>29</v>
      </c>
      <c r="AP20" s="11">
        <v>276</v>
      </c>
    </row>
    <row r="21" spans="1:42" ht="16.5" thickTop="1" thickBot="1" x14ac:dyDescent="0.3">
      <c r="A21" s="6" t="s">
        <v>30</v>
      </c>
      <c r="B21" s="4" t="s">
        <v>86</v>
      </c>
      <c r="C21" s="16">
        <f t="shared" si="0"/>
        <v>50</v>
      </c>
      <c r="D21" s="16">
        <f t="shared" si="1"/>
        <v>100</v>
      </c>
      <c r="E21" s="17">
        <f t="shared" si="2"/>
        <v>35</v>
      </c>
      <c r="F21" s="17">
        <f t="shared" si="3"/>
        <v>70</v>
      </c>
      <c r="G21" s="16">
        <f t="shared" si="4"/>
        <v>50</v>
      </c>
      <c r="H21" s="16">
        <f t="shared" si="5"/>
        <v>100</v>
      </c>
      <c r="I21" s="17">
        <f t="shared" si="6"/>
        <v>35</v>
      </c>
      <c r="J21" s="17">
        <f t="shared" si="7"/>
        <v>70</v>
      </c>
      <c r="K21" s="16">
        <f t="shared" si="8"/>
        <v>18</v>
      </c>
      <c r="L21" s="16">
        <f t="shared" si="9"/>
        <v>72</v>
      </c>
      <c r="M21" s="17">
        <f t="shared" si="10"/>
        <v>13</v>
      </c>
      <c r="N21" s="17">
        <f t="shared" si="11"/>
        <v>50</v>
      </c>
      <c r="O21" s="17">
        <f t="shared" si="12"/>
        <v>9</v>
      </c>
      <c r="P21" s="17">
        <f t="shared" si="13"/>
        <v>36</v>
      </c>
      <c r="Q21" s="16">
        <f t="shared" si="14"/>
        <v>18</v>
      </c>
      <c r="R21" s="16">
        <f t="shared" si="15"/>
        <v>72</v>
      </c>
      <c r="S21" s="17">
        <f t="shared" si="16"/>
        <v>13</v>
      </c>
      <c r="T21" s="17">
        <f t="shared" si="17"/>
        <v>50</v>
      </c>
      <c r="U21" s="17">
        <f t="shared" si="18"/>
        <v>9</v>
      </c>
      <c r="V21" s="17">
        <f t="shared" si="19"/>
        <v>36</v>
      </c>
      <c r="W21" s="16">
        <f t="shared" si="20"/>
        <v>50</v>
      </c>
      <c r="X21" s="16">
        <f t="shared" si="21"/>
        <v>100</v>
      </c>
      <c r="Y21" s="17">
        <f t="shared" si="22"/>
        <v>35</v>
      </c>
      <c r="Z21" s="17">
        <f t="shared" si="23"/>
        <v>70</v>
      </c>
      <c r="AA21" s="16">
        <f t="shared" si="24"/>
        <v>50</v>
      </c>
      <c r="AB21" s="16">
        <f t="shared" si="25"/>
        <v>100</v>
      </c>
      <c r="AC21" s="17">
        <f t="shared" si="26"/>
        <v>35</v>
      </c>
      <c r="AD21" s="17">
        <f t="shared" si="27"/>
        <v>70</v>
      </c>
      <c r="AE21" s="16">
        <f t="shared" si="28"/>
        <v>50</v>
      </c>
      <c r="AF21" s="16">
        <f t="shared" si="29"/>
        <v>100</v>
      </c>
      <c r="AG21" s="17">
        <f t="shared" si="30"/>
        <v>35</v>
      </c>
      <c r="AH21" s="17">
        <f t="shared" si="31"/>
        <v>70</v>
      </c>
      <c r="AI21" s="11">
        <v>55</v>
      </c>
      <c r="AJ21" s="16">
        <f t="shared" si="32"/>
        <v>100</v>
      </c>
      <c r="AK21" s="17">
        <f t="shared" si="33"/>
        <v>39</v>
      </c>
      <c r="AL21" s="17">
        <f t="shared" si="34"/>
        <v>70</v>
      </c>
      <c r="AO21" s="4" t="s">
        <v>14</v>
      </c>
      <c r="AP21" s="11">
        <v>222</v>
      </c>
    </row>
    <row r="22" spans="1:42" ht="16.5" thickTop="1" thickBot="1" x14ac:dyDescent="0.3">
      <c r="A22" s="6" t="s">
        <v>15</v>
      </c>
      <c r="B22" s="4" t="s">
        <v>87</v>
      </c>
      <c r="C22" s="16">
        <f t="shared" si="0"/>
        <v>70</v>
      </c>
      <c r="D22" s="16">
        <f t="shared" si="1"/>
        <v>140</v>
      </c>
      <c r="E22" s="17">
        <f t="shared" si="2"/>
        <v>49</v>
      </c>
      <c r="F22" s="17">
        <f t="shared" si="3"/>
        <v>98</v>
      </c>
      <c r="G22" s="16">
        <f t="shared" si="4"/>
        <v>70</v>
      </c>
      <c r="H22" s="16">
        <f t="shared" si="5"/>
        <v>140</v>
      </c>
      <c r="I22" s="17">
        <f t="shared" si="6"/>
        <v>49</v>
      </c>
      <c r="J22" s="17">
        <f t="shared" si="7"/>
        <v>98</v>
      </c>
      <c r="K22" s="16">
        <f t="shared" si="8"/>
        <v>22</v>
      </c>
      <c r="L22" s="16">
        <f t="shared" si="9"/>
        <v>88</v>
      </c>
      <c r="M22" s="17">
        <f t="shared" si="10"/>
        <v>15</v>
      </c>
      <c r="N22" s="17">
        <f t="shared" si="11"/>
        <v>62</v>
      </c>
      <c r="O22" s="17">
        <f t="shared" si="12"/>
        <v>11</v>
      </c>
      <c r="P22" s="17">
        <f t="shared" si="13"/>
        <v>44</v>
      </c>
      <c r="Q22" s="16">
        <f t="shared" si="14"/>
        <v>22</v>
      </c>
      <c r="R22" s="16">
        <f t="shared" si="15"/>
        <v>88</v>
      </c>
      <c r="S22" s="17">
        <f t="shared" si="16"/>
        <v>15</v>
      </c>
      <c r="T22" s="17">
        <f t="shared" si="17"/>
        <v>62</v>
      </c>
      <c r="U22" s="17">
        <f t="shared" si="18"/>
        <v>11</v>
      </c>
      <c r="V22" s="17">
        <f t="shared" si="19"/>
        <v>44</v>
      </c>
      <c r="W22" s="16">
        <f t="shared" si="20"/>
        <v>70</v>
      </c>
      <c r="X22" s="16">
        <f t="shared" si="21"/>
        <v>140</v>
      </c>
      <c r="Y22" s="17">
        <f t="shared" si="22"/>
        <v>49</v>
      </c>
      <c r="Z22" s="17">
        <f t="shared" si="23"/>
        <v>98</v>
      </c>
      <c r="AA22" s="16">
        <f t="shared" si="24"/>
        <v>70</v>
      </c>
      <c r="AB22" s="16">
        <f t="shared" si="25"/>
        <v>140</v>
      </c>
      <c r="AC22" s="17">
        <f t="shared" si="26"/>
        <v>49</v>
      </c>
      <c r="AD22" s="17">
        <f t="shared" si="27"/>
        <v>98</v>
      </c>
      <c r="AE22" s="16">
        <f t="shared" si="28"/>
        <v>70</v>
      </c>
      <c r="AF22" s="16">
        <f t="shared" si="29"/>
        <v>140</v>
      </c>
      <c r="AG22" s="17">
        <f t="shared" si="30"/>
        <v>49</v>
      </c>
      <c r="AH22" s="17">
        <f t="shared" si="31"/>
        <v>98</v>
      </c>
      <c r="AI22" s="11">
        <v>65</v>
      </c>
      <c r="AJ22" s="16">
        <f t="shared" si="32"/>
        <v>140</v>
      </c>
      <c r="AK22" s="17">
        <f t="shared" si="33"/>
        <v>46</v>
      </c>
      <c r="AL22" s="17">
        <f t="shared" si="34"/>
        <v>98</v>
      </c>
      <c r="AO22" s="4" t="s">
        <v>30</v>
      </c>
      <c r="AP22" s="11">
        <v>180</v>
      </c>
    </row>
    <row r="23" spans="1:42" ht="16.5" thickTop="1" thickBot="1" x14ac:dyDescent="0.3">
      <c r="A23" s="6" t="s">
        <v>16</v>
      </c>
      <c r="B23" s="4" t="s">
        <v>88</v>
      </c>
      <c r="C23" s="16">
        <f t="shared" si="0"/>
        <v>80</v>
      </c>
      <c r="D23" s="16">
        <f t="shared" si="1"/>
        <v>160</v>
      </c>
      <c r="E23" s="17">
        <f t="shared" si="2"/>
        <v>56</v>
      </c>
      <c r="F23" s="17">
        <f t="shared" si="3"/>
        <v>112</v>
      </c>
      <c r="G23" s="16">
        <f t="shared" si="4"/>
        <v>80</v>
      </c>
      <c r="H23" s="16">
        <f t="shared" si="5"/>
        <v>160</v>
      </c>
      <c r="I23" s="17">
        <f t="shared" si="6"/>
        <v>56</v>
      </c>
      <c r="J23" s="17">
        <f t="shared" si="7"/>
        <v>112</v>
      </c>
      <c r="K23" s="16">
        <f t="shared" si="8"/>
        <v>25</v>
      </c>
      <c r="L23" s="16">
        <f t="shared" si="9"/>
        <v>100</v>
      </c>
      <c r="M23" s="17">
        <f t="shared" si="10"/>
        <v>18</v>
      </c>
      <c r="N23" s="17">
        <f t="shared" si="11"/>
        <v>70</v>
      </c>
      <c r="O23" s="17">
        <f t="shared" si="12"/>
        <v>13</v>
      </c>
      <c r="P23" s="17">
        <f t="shared" si="13"/>
        <v>50</v>
      </c>
      <c r="Q23" s="16">
        <f t="shared" si="14"/>
        <v>25</v>
      </c>
      <c r="R23" s="16">
        <f t="shared" si="15"/>
        <v>100</v>
      </c>
      <c r="S23" s="17">
        <f t="shared" si="16"/>
        <v>18</v>
      </c>
      <c r="T23" s="17">
        <f t="shared" si="17"/>
        <v>70</v>
      </c>
      <c r="U23" s="17">
        <f t="shared" si="18"/>
        <v>13</v>
      </c>
      <c r="V23" s="17">
        <f t="shared" si="19"/>
        <v>50</v>
      </c>
      <c r="W23" s="16">
        <f t="shared" si="20"/>
        <v>80</v>
      </c>
      <c r="X23" s="16">
        <f t="shared" si="21"/>
        <v>160</v>
      </c>
      <c r="Y23" s="17">
        <f t="shared" si="22"/>
        <v>56</v>
      </c>
      <c r="Z23" s="17">
        <f t="shared" si="23"/>
        <v>112</v>
      </c>
      <c r="AA23" s="16">
        <f t="shared" si="24"/>
        <v>80</v>
      </c>
      <c r="AB23" s="16">
        <f t="shared" si="25"/>
        <v>160</v>
      </c>
      <c r="AC23" s="17">
        <f t="shared" si="26"/>
        <v>56</v>
      </c>
      <c r="AD23" s="17">
        <f t="shared" si="27"/>
        <v>112</v>
      </c>
      <c r="AE23" s="16">
        <f t="shared" si="28"/>
        <v>80</v>
      </c>
      <c r="AF23" s="16">
        <f t="shared" si="29"/>
        <v>160</v>
      </c>
      <c r="AG23" s="17">
        <f t="shared" si="30"/>
        <v>56</v>
      </c>
      <c r="AH23" s="17">
        <f t="shared" si="31"/>
        <v>112</v>
      </c>
      <c r="AI23" s="11">
        <v>75</v>
      </c>
      <c r="AJ23" s="16">
        <f t="shared" si="32"/>
        <v>160</v>
      </c>
      <c r="AK23" s="17">
        <f t="shared" si="33"/>
        <v>53</v>
      </c>
      <c r="AL23" s="17">
        <f t="shared" si="34"/>
        <v>112</v>
      </c>
      <c r="AO23" s="4" t="s">
        <v>15</v>
      </c>
      <c r="AP23" s="11">
        <v>222</v>
      </c>
    </row>
    <row r="24" spans="1:42" ht="16.5" thickTop="1" thickBot="1" x14ac:dyDescent="0.3">
      <c r="A24" s="6" t="s">
        <v>33</v>
      </c>
      <c r="B24" s="4" t="s">
        <v>69</v>
      </c>
      <c r="C24" s="16">
        <f t="shared" si="0"/>
        <v>70</v>
      </c>
      <c r="D24" s="16">
        <f t="shared" si="1"/>
        <v>140</v>
      </c>
      <c r="E24" s="17">
        <f t="shared" si="2"/>
        <v>49</v>
      </c>
      <c r="F24" s="17">
        <f t="shared" si="3"/>
        <v>98</v>
      </c>
      <c r="G24" s="16">
        <f t="shared" si="4"/>
        <v>70</v>
      </c>
      <c r="H24" s="16">
        <f t="shared" si="5"/>
        <v>140</v>
      </c>
      <c r="I24" s="17">
        <f t="shared" si="6"/>
        <v>49</v>
      </c>
      <c r="J24" s="17">
        <f t="shared" si="7"/>
        <v>98</v>
      </c>
      <c r="K24" s="16">
        <f t="shared" si="8"/>
        <v>25</v>
      </c>
      <c r="L24" s="16">
        <f t="shared" si="9"/>
        <v>100</v>
      </c>
      <c r="M24" s="17">
        <f t="shared" si="10"/>
        <v>18</v>
      </c>
      <c r="N24" s="17">
        <f t="shared" si="11"/>
        <v>70</v>
      </c>
      <c r="O24" s="17">
        <f t="shared" si="12"/>
        <v>13</v>
      </c>
      <c r="P24" s="17">
        <f t="shared" si="13"/>
        <v>50</v>
      </c>
      <c r="Q24" s="16">
        <f t="shared" si="14"/>
        <v>25</v>
      </c>
      <c r="R24" s="16">
        <f t="shared" si="15"/>
        <v>100</v>
      </c>
      <c r="S24" s="17">
        <f t="shared" si="16"/>
        <v>18</v>
      </c>
      <c r="T24" s="17">
        <f t="shared" si="17"/>
        <v>70</v>
      </c>
      <c r="U24" s="17">
        <f t="shared" si="18"/>
        <v>13</v>
      </c>
      <c r="V24" s="17">
        <f t="shared" si="19"/>
        <v>50</v>
      </c>
      <c r="W24" s="16">
        <f t="shared" si="20"/>
        <v>70</v>
      </c>
      <c r="X24" s="16">
        <f t="shared" si="21"/>
        <v>140</v>
      </c>
      <c r="Y24" s="17">
        <f t="shared" si="22"/>
        <v>49</v>
      </c>
      <c r="Z24" s="17">
        <f t="shared" si="23"/>
        <v>98</v>
      </c>
      <c r="AA24" s="16">
        <f t="shared" si="24"/>
        <v>70</v>
      </c>
      <c r="AB24" s="16">
        <f t="shared" si="25"/>
        <v>140</v>
      </c>
      <c r="AC24" s="17">
        <f t="shared" si="26"/>
        <v>49</v>
      </c>
      <c r="AD24" s="17">
        <f t="shared" si="27"/>
        <v>98</v>
      </c>
      <c r="AE24" s="16">
        <f t="shared" si="28"/>
        <v>70</v>
      </c>
      <c r="AF24" s="16">
        <f t="shared" si="29"/>
        <v>140</v>
      </c>
      <c r="AG24" s="17">
        <f t="shared" si="30"/>
        <v>49</v>
      </c>
      <c r="AH24" s="17">
        <f t="shared" si="31"/>
        <v>98</v>
      </c>
      <c r="AI24" s="11">
        <v>80</v>
      </c>
      <c r="AJ24" s="16">
        <f t="shared" si="32"/>
        <v>140</v>
      </c>
      <c r="AK24" s="17">
        <f t="shared" si="33"/>
        <v>56</v>
      </c>
      <c r="AL24" s="17">
        <f t="shared" si="34"/>
        <v>98</v>
      </c>
      <c r="AO24" s="4" t="s">
        <v>16</v>
      </c>
      <c r="AP24" s="11">
        <v>254</v>
      </c>
    </row>
    <row r="25" spans="1:42" ht="16.5" thickTop="1" thickBot="1" x14ac:dyDescent="0.3">
      <c r="A25" s="6" t="s">
        <v>17</v>
      </c>
      <c r="B25" s="4" t="s">
        <v>89</v>
      </c>
      <c r="C25" s="16">
        <f t="shared" si="0"/>
        <v>70</v>
      </c>
      <c r="D25" s="16">
        <f t="shared" si="1"/>
        <v>140</v>
      </c>
      <c r="E25" s="17">
        <f t="shared" si="2"/>
        <v>49</v>
      </c>
      <c r="F25" s="17">
        <f t="shared" si="3"/>
        <v>98</v>
      </c>
      <c r="G25" s="16">
        <f t="shared" si="4"/>
        <v>70</v>
      </c>
      <c r="H25" s="16">
        <f t="shared" si="5"/>
        <v>140</v>
      </c>
      <c r="I25" s="17">
        <f t="shared" si="6"/>
        <v>49</v>
      </c>
      <c r="J25" s="17">
        <f t="shared" si="7"/>
        <v>98</v>
      </c>
      <c r="K25" s="16">
        <f t="shared" si="8"/>
        <v>23</v>
      </c>
      <c r="L25" s="16">
        <f t="shared" si="9"/>
        <v>92</v>
      </c>
      <c r="M25" s="17">
        <f t="shared" si="10"/>
        <v>16</v>
      </c>
      <c r="N25" s="17">
        <f t="shared" si="11"/>
        <v>64</v>
      </c>
      <c r="O25" s="17">
        <f t="shared" si="12"/>
        <v>12</v>
      </c>
      <c r="P25" s="17">
        <f t="shared" si="13"/>
        <v>46</v>
      </c>
      <c r="Q25" s="16">
        <f t="shared" si="14"/>
        <v>23</v>
      </c>
      <c r="R25" s="16">
        <f t="shared" si="15"/>
        <v>92</v>
      </c>
      <c r="S25" s="17">
        <f t="shared" si="16"/>
        <v>16</v>
      </c>
      <c r="T25" s="17">
        <f t="shared" si="17"/>
        <v>64</v>
      </c>
      <c r="U25" s="17">
        <f t="shared" si="18"/>
        <v>12</v>
      </c>
      <c r="V25" s="17">
        <f t="shared" si="19"/>
        <v>46</v>
      </c>
      <c r="W25" s="16">
        <f t="shared" si="20"/>
        <v>70</v>
      </c>
      <c r="X25" s="16">
        <f t="shared" si="21"/>
        <v>140</v>
      </c>
      <c r="Y25" s="17">
        <f t="shared" si="22"/>
        <v>49</v>
      </c>
      <c r="Z25" s="17">
        <f t="shared" si="23"/>
        <v>98</v>
      </c>
      <c r="AA25" s="16">
        <f t="shared" si="24"/>
        <v>70</v>
      </c>
      <c r="AB25" s="16">
        <f t="shared" si="25"/>
        <v>140</v>
      </c>
      <c r="AC25" s="17">
        <f t="shared" si="26"/>
        <v>49</v>
      </c>
      <c r="AD25" s="17">
        <f t="shared" si="27"/>
        <v>98</v>
      </c>
      <c r="AE25" s="16">
        <f t="shared" si="28"/>
        <v>70</v>
      </c>
      <c r="AF25" s="16">
        <f t="shared" si="29"/>
        <v>140</v>
      </c>
      <c r="AG25" s="17">
        <f t="shared" si="30"/>
        <v>49</v>
      </c>
      <c r="AH25" s="17">
        <f t="shared" si="31"/>
        <v>98</v>
      </c>
      <c r="AI25" s="11">
        <v>70</v>
      </c>
      <c r="AJ25" s="16">
        <f t="shared" si="32"/>
        <v>140</v>
      </c>
      <c r="AK25" s="17">
        <f t="shared" si="33"/>
        <v>49</v>
      </c>
      <c r="AL25" s="17">
        <f t="shared" si="34"/>
        <v>98</v>
      </c>
      <c r="AO25" s="4" t="s">
        <v>33</v>
      </c>
      <c r="AP25" s="11">
        <v>245</v>
      </c>
    </row>
    <row r="26" spans="1:42" ht="16.5" thickTop="1" thickBot="1" x14ac:dyDescent="0.3">
      <c r="A26" s="6" t="s">
        <v>34</v>
      </c>
      <c r="B26" s="4" t="s">
        <v>35</v>
      </c>
      <c r="C26" s="16">
        <f t="shared" si="0"/>
        <v>70</v>
      </c>
      <c r="D26" s="16">
        <f t="shared" si="1"/>
        <v>140</v>
      </c>
      <c r="E26" s="17">
        <f t="shared" si="2"/>
        <v>49</v>
      </c>
      <c r="F26" s="17">
        <f t="shared" si="3"/>
        <v>98</v>
      </c>
      <c r="G26" s="16">
        <f t="shared" si="4"/>
        <v>70</v>
      </c>
      <c r="H26" s="16">
        <f t="shared" si="5"/>
        <v>140</v>
      </c>
      <c r="I26" s="17">
        <f t="shared" si="6"/>
        <v>49</v>
      </c>
      <c r="J26" s="17">
        <f t="shared" si="7"/>
        <v>98</v>
      </c>
      <c r="K26" s="16">
        <f t="shared" si="8"/>
        <v>22</v>
      </c>
      <c r="L26" s="16">
        <f t="shared" si="9"/>
        <v>88</v>
      </c>
      <c r="M26" s="17">
        <f t="shared" si="10"/>
        <v>15</v>
      </c>
      <c r="N26" s="17">
        <f t="shared" si="11"/>
        <v>62</v>
      </c>
      <c r="O26" s="17">
        <f t="shared" si="12"/>
        <v>11</v>
      </c>
      <c r="P26" s="17">
        <f t="shared" si="13"/>
        <v>44</v>
      </c>
      <c r="Q26" s="16">
        <f t="shared" si="14"/>
        <v>22</v>
      </c>
      <c r="R26" s="16">
        <f t="shared" si="15"/>
        <v>88</v>
      </c>
      <c r="S26" s="17">
        <f t="shared" si="16"/>
        <v>15</v>
      </c>
      <c r="T26" s="17">
        <f t="shared" si="17"/>
        <v>62</v>
      </c>
      <c r="U26" s="17">
        <f t="shared" si="18"/>
        <v>11</v>
      </c>
      <c r="V26" s="17">
        <f t="shared" si="19"/>
        <v>44</v>
      </c>
      <c r="W26" s="16">
        <f t="shared" si="20"/>
        <v>70</v>
      </c>
      <c r="X26" s="16">
        <f t="shared" si="21"/>
        <v>140</v>
      </c>
      <c r="Y26" s="17">
        <f t="shared" si="22"/>
        <v>49</v>
      </c>
      <c r="Z26" s="17">
        <f t="shared" si="23"/>
        <v>98</v>
      </c>
      <c r="AA26" s="16">
        <f t="shared" si="24"/>
        <v>70</v>
      </c>
      <c r="AB26" s="16">
        <f t="shared" si="25"/>
        <v>140</v>
      </c>
      <c r="AC26" s="17">
        <f t="shared" si="26"/>
        <v>49</v>
      </c>
      <c r="AD26" s="17">
        <f t="shared" si="27"/>
        <v>98</v>
      </c>
      <c r="AE26" s="16">
        <f t="shared" si="28"/>
        <v>70</v>
      </c>
      <c r="AF26" s="16">
        <f t="shared" si="29"/>
        <v>140</v>
      </c>
      <c r="AG26" s="17">
        <f t="shared" si="30"/>
        <v>49</v>
      </c>
      <c r="AH26" s="17">
        <f t="shared" si="31"/>
        <v>98</v>
      </c>
      <c r="AI26" s="11">
        <v>90</v>
      </c>
      <c r="AJ26" s="16">
        <f t="shared" si="32"/>
        <v>140</v>
      </c>
      <c r="AK26" s="17">
        <f t="shared" si="33"/>
        <v>63</v>
      </c>
      <c r="AL26" s="17">
        <f t="shared" si="34"/>
        <v>98</v>
      </c>
      <c r="AO26" s="4" t="s">
        <v>17</v>
      </c>
      <c r="AP26" s="11">
        <v>230</v>
      </c>
    </row>
    <row r="27" spans="1:42" ht="15.5" thickTop="1" thickBot="1" x14ac:dyDescent="0.4">
      <c r="A27" s="6" t="s">
        <v>18</v>
      </c>
      <c r="B27" s="4" t="s">
        <v>90</v>
      </c>
      <c r="C27" s="16">
        <f t="shared" si="0"/>
        <v>50</v>
      </c>
      <c r="D27" s="16">
        <f t="shared" si="1"/>
        <v>100</v>
      </c>
      <c r="E27" s="17">
        <f t="shared" si="2"/>
        <v>35</v>
      </c>
      <c r="F27" s="17">
        <f t="shared" si="3"/>
        <v>70</v>
      </c>
      <c r="G27" s="16">
        <f t="shared" si="4"/>
        <v>50</v>
      </c>
      <c r="H27" s="16">
        <f t="shared" si="5"/>
        <v>100</v>
      </c>
      <c r="I27" s="17">
        <f t="shared" si="6"/>
        <v>35</v>
      </c>
      <c r="J27" s="17">
        <f t="shared" si="7"/>
        <v>70</v>
      </c>
      <c r="K27" s="16">
        <f t="shared" si="8"/>
        <v>18</v>
      </c>
      <c r="L27" s="16">
        <f t="shared" si="9"/>
        <v>72</v>
      </c>
      <c r="M27" s="17">
        <f t="shared" si="10"/>
        <v>13</v>
      </c>
      <c r="N27" s="17">
        <f t="shared" si="11"/>
        <v>50</v>
      </c>
      <c r="O27" s="17">
        <f t="shared" si="12"/>
        <v>9</v>
      </c>
      <c r="P27" s="17">
        <f t="shared" si="13"/>
        <v>36</v>
      </c>
      <c r="Q27" s="16">
        <f t="shared" si="14"/>
        <v>18</v>
      </c>
      <c r="R27" s="16">
        <f t="shared" si="15"/>
        <v>72</v>
      </c>
      <c r="S27" s="17">
        <f t="shared" si="16"/>
        <v>13</v>
      </c>
      <c r="T27" s="17">
        <f t="shared" si="17"/>
        <v>50</v>
      </c>
      <c r="U27" s="17">
        <f t="shared" si="18"/>
        <v>9</v>
      </c>
      <c r="V27" s="17">
        <f t="shared" si="19"/>
        <v>36</v>
      </c>
      <c r="W27" s="16">
        <f t="shared" si="20"/>
        <v>50</v>
      </c>
      <c r="X27" s="16">
        <f t="shared" si="21"/>
        <v>100</v>
      </c>
      <c r="Y27" s="17">
        <f t="shared" si="22"/>
        <v>35</v>
      </c>
      <c r="Z27" s="17">
        <f t="shared" si="23"/>
        <v>70</v>
      </c>
      <c r="AA27" s="16">
        <f t="shared" si="24"/>
        <v>50</v>
      </c>
      <c r="AB27" s="16">
        <f t="shared" si="25"/>
        <v>100</v>
      </c>
      <c r="AC27" s="17">
        <f t="shared" si="26"/>
        <v>35</v>
      </c>
      <c r="AD27" s="17">
        <f t="shared" si="27"/>
        <v>70</v>
      </c>
      <c r="AE27" s="16">
        <f t="shared" si="28"/>
        <v>50</v>
      </c>
      <c r="AF27" s="16">
        <f t="shared" si="29"/>
        <v>100</v>
      </c>
      <c r="AG27" s="17">
        <f t="shared" si="30"/>
        <v>35</v>
      </c>
      <c r="AH27" s="17">
        <f t="shared" si="31"/>
        <v>70</v>
      </c>
      <c r="AI27" s="11">
        <v>55</v>
      </c>
      <c r="AJ27" s="16">
        <f t="shared" si="32"/>
        <v>100</v>
      </c>
      <c r="AK27" s="17">
        <f t="shared" si="33"/>
        <v>39</v>
      </c>
      <c r="AL27" s="17">
        <f t="shared" si="34"/>
        <v>70</v>
      </c>
      <c r="AO27" s="4" t="s">
        <v>34</v>
      </c>
      <c r="AP27" s="11">
        <v>220</v>
      </c>
    </row>
    <row r="28" spans="1:42" ht="15.5" thickTop="1" thickBot="1" x14ac:dyDescent="0.4">
      <c r="A28" s="6" t="s">
        <v>19</v>
      </c>
      <c r="B28" s="4" t="s">
        <v>91</v>
      </c>
      <c r="C28" s="16">
        <f t="shared" si="0"/>
        <v>70</v>
      </c>
      <c r="D28" s="16">
        <f t="shared" si="1"/>
        <v>140</v>
      </c>
      <c r="E28" s="17">
        <f t="shared" si="2"/>
        <v>49</v>
      </c>
      <c r="F28" s="17">
        <f t="shared" si="3"/>
        <v>98</v>
      </c>
      <c r="G28" s="16">
        <f t="shared" si="4"/>
        <v>70</v>
      </c>
      <c r="H28" s="16">
        <f t="shared" si="5"/>
        <v>140</v>
      </c>
      <c r="I28" s="17">
        <f t="shared" si="6"/>
        <v>49</v>
      </c>
      <c r="J28" s="17">
        <f t="shared" si="7"/>
        <v>98</v>
      </c>
      <c r="K28" s="16">
        <f t="shared" si="8"/>
        <v>24</v>
      </c>
      <c r="L28" s="16">
        <f t="shared" si="9"/>
        <v>96</v>
      </c>
      <c r="M28" s="17">
        <f t="shared" si="10"/>
        <v>17</v>
      </c>
      <c r="N28" s="17">
        <f t="shared" si="11"/>
        <v>67</v>
      </c>
      <c r="O28" s="17">
        <f t="shared" si="12"/>
        <v>12</v>
      </c>
      <c r="P28" s="17">
        <f t="shared" si="13"/>
        <v>48</v>
      </c>
      <c r="Q28" s="16">
        <f t="shared" si="14"/>
        <v>24</v>
      </c>
      <c r="R28" s="16">
        <f t="shared" si="15"/>
        <v>96</v>
      </c>
      <c r="S28" s="17">
        <f t="shared" si="16"/>
        <v>17</v>
      </c>
      <c r="T28" s="17">
        <f t="shared" si="17"/>
        <v>67</v>
      </c>
      <c r="U28" s="17">
        <f t="shared" si="18"/>
        <v>12</v>
      </c>
      <c r="V28" s="17">
        <f t="shared" si="19"/>
        <v>48</v>
      </c>
      <c r="W28" s="16">
        <f t="shared" si="20"/>
        <v>70</v>
      </c>
      <c r="X28" s="16">
        <f t="shared" si="21"/>
        <v>140</v>
      </c>
      <c r="Y28" s="17">
        <f t="shared" si="22"/>
        <v>49</v>
      </c>
      <c r="Z28" s="17">
        <f t="shared" si="23"/>
        <v>98</v>
      </c>
      <c r="AA28" s="16">
        <f t="shared" si="24"/>
        <v>70</v>
      </c>
      <c r="AB28" s="16">
        <f t="shared" si="25"/>
        <v>140</v>
      </c>
      <c r="AC28" s="17">
        <f t="shared" si="26"/>
        <v>49</v>
      </c>
      <c r="AD28" s="17">
        <f t="shared" si="27"/>
        <v>98</v>
      </c>
      <c r="AE28" s="16">
        <f t="shared" si="28"/>
        <v>70</v>
      </c>
      <c r="AF28" s="16">
        <f t="shared" si="29"/>
        <v>140</v>
      </c>
      <c r="AG28" s="17">
        <f t="shared" si="30"/>
        <v>49</v>
      </c>
      <c r="AH28" s="17">
        <f t="shared" si="31"/>
        <v>98</v>
      </c>
      <c r="AI28" s="11">
        <v>70</v>
      </c>
      <c r="AJ28" s="16">
        <f t="shared" si="32"/>
        <v>140</v>
      </c>
      <c r="AK28" s="17">
        <f t="shared" si="33"/>
        <v>49</v>
      </c>
      <c r="AL28" s="17">
        <f t="shared" si="34"/>
        <v>98</v>
      </c>
      <c r="AO28" s="4" t="s">
        <v>18</v>
      </c>
      <c r="AP28" s="11">
        <v>183</v>
      </c>
    </row>
    <row r="29" spans="1:42" ht="15.5" thickTop="1" thickBot="1" x14ac:dyDescent="0.4">
      <c r="A29" s="6" t="s">
        <v>20</v>
      </c>
      <c r="B29" s="4" t="s">
        <v>92</v>
      </c>
      <c r="C29" s="16">
        <f t="shared" si="0"/>
        <v>60</v>
      </c>
      <c r="D29" s="16">
        <f t="shared" si="1"/>
        <v>120</v>
      </c>
      <c r="E29" s="17">
        <f t="shared" si="2"/>
        <v>42</v>
      </c>
      <c r="F29" s="17">
        <f t="shared" si="3"/>
        <v>84</v>
      </c>
      <c r="G29" s="16">
        <f t="shared" si="4"/>
        <v>60</v>
      </c>
      <c r="H29" s="16">
        <f t="shared" si="5"/>
        <v>120</v>
      </c>
      <c r="I29" s="17">
        <f t="shared" si="6"/>
        <v>42</v>
      </c>
      <c r="J29" s="17">
        <f t="shared" si="7"/>
        <v>84</v>
      </c>
      <c r="K29" s="16">
        <f t="shared" si="8"/>
        <v>21</v>
      </c>
      <c r="L29" s="16">
        <f t="shared" si="9"/>
        <v>84</v>
      </c>
      <c r="M29" s="17">
        <f t="shared" si="10"/>
        <v>15</v>
      </c>
      <c r="N29" s="17">
        <f t="shared" si="11"/>
        <v>59</v>
      </c>
      <c r="O29" s="17">
        <f t="shared" si="12"/>
        <v>11</v>
      </c>
      <c r="P29" s="17">
        <f t="shared" si="13"/>
        <v>42</v>
      </c>
      <c r="Q29" s="16">
        <f t="shared" si="14"/>
        <v>21</v>
      </c>
      <c r="R29" s="16">
        <f t="shared" si="15"/>
        <v>84</v>
      </c>
      <c r="S29" s="17">
        <f t="shared" si="16"/>
        <v>15</v>
      </c>
      <c r="T29" s="17">
        <f t="shared" si="17"/>
        <v>59</v>
      </c>
      <c r="U29" s="17">
        <f t="shared" si="18"/>
        <v>11</v>
      </c>
      <c r="V29" s="17">
        <f t="shared" si="19"/>
        <v>42</v>
      </c>
      <c r="W29" s="16">
        <f t="shared" si="20"/>
        <v>60</v>
      </c>
      <c r="X29" s="16">
        <f t="shared" si="21"/>
        <v>120</v>
      </c>
      <c r="Y29" s="17">
        <f t="shared" si="22"/>
        <v>42</v>
      </c>
      <c r="Z29" s="17">
        <f t="shared" si="23"/>
        <v>84</v>
      </c>
      <c r="AA29" s="16">
        <f t="shared" si="24"/>
        <v>60</v>
      </c>
      <c r="AB29" s="16">
        <f t="shared" si="25"/>
        <v>120</v>
      </c>
      <c r="AC29" s="17">
        <f t="shared" si="26"/>
        <v>42</v>
      </c>
      <c r="AD29" s="17">
        <f t="shared" si="27"/>
        <v>84</v>
      </c>
      <c r="AE29" s="16">
        <f t="shared" si="28"/>
        <v>60</v>
      </c>
      <c r="AF29" s="16">
        <f t="shared" si="29"/>
        <v>120</v>
      </c>
      <c r="AG29" s="17">
        <f t="shared" si="30"/>
        <v>42</v>
      </c>
      <c r="AH29" s="17">
        <f t="shared" si="31"/>
        <v>84</v>
      </c>
      <c r="AI29" s="11">
        <v>65</v>
      </c>
      <c r="AJ29" s="16">
        <f t="shared" si="32"/>
        <v>120</v>
      </c>
      <c r="AK29" s="17">
        <f t="shared" si="33"/>
        <v>46</v>
      </c>
      <c r="AL29" s="17">
        <f t="shared" si="34"/>
        <v>84</v>
      </c>
      <c r="AO29" s="4" t="s">
        <v>19</v>
      </c>
      <c r="AP29" s="11">
        <v>237</v>
      </c>
    </row>
    <row r="30" spans="1:42" ht="15.5" thickTop="1" thickBot="1" x14ac:dyDescent="0.4">
      <c r="A30" s="6" t="s">
        <v>94</v>
      </c>
      <c r="B30" s="4" t="s">
        <v>95</v>
      </c>
      <c r="C30" s="16">
        <f t="shared" si="0"/>
        <v>60</v>
      </c>
      <c r="D30" s="16">
        <f t="shared" si="1"/>
        <v>120</v>
      </c>
      <c r="E30" s="17">
        <f t="shared" si="2"/>
        <v>42</v>
      </c>
      <c r="F30" s="17">
        <f t="shared" si="3"/>
        <v>84</v>
      </c>
      <c r="G30" s="16">
        <f t="shared" si="4"/>
        <v>60</v>
      </c>
      <c r="H30" s="16">
        <f t="shared" si="5"/>
        <v>120</v>
      </c>
      <c r="I30" s="17">
        <f t="shared" si="6"/>
        <v>42</v>
      </c>
      <c r="J30" s="17">
        <f t="shared" si="7"/>
        <v>84</v>
      </c>
      <c r="K30" s="16">
        <f t="shared" si="8"/>
        <v>21</v>
      </c>
      <c r="L30" s="16">
        <f t="shared" si="9"/>
        <v>84</v>
      </c>
      <c r="M30" s="17">
        <f t="shared" si="10"/>
        <v>15</v>
      </c>
      <c r="N30" s="17">
        <f t="shared" si="11"/>
        <v>59</v>
      </c>
      <c r="O30" s="17">
        <f t="shared" si="12"/>
        <v>11</v>
      </c>
      <c r="P30" s="17">
        <f t="shared" si="13"/>
        <v>42</v>
      </c>
      <c r="Q30" s="16">
        <f t="shared" si="14"/>
        <v>21</v>
      </c>
      <c r="R30" s="16">
        <f t="shared" si="15"/>
        <v>84</v>
      </c>
      <c r="S30" s="17">
        <f t="shared" si="16"/>
        <v>15</v>
      </c>
      <c r="T30" s="17">
        <f t="shared" si="17"/>
        <v>59</v>
      </c>
      <c r="U30" s="17">
        <f t="shared" si="18"/>
        <v>11</v>
      </c>
      <c r="V30" s="17">
        <f t="shared" si="19"/>
        <v>42</v>
      </c>
      <c r="W30" s="16">
        <f t="shared" si="20"/>
        <v>60</v>
      </c>
      <c r="X30" s="16">
        <f t="shared" si="21"/>
        <v>120</v>
      </c>
      <c r="Y30" s="17">
        <f t="shared" si="22"/>
        <v>42</v>
      </c>
      <c r="Z30" s="17">
        <f t="shared" si="23"/>
        <v>84</v>
      </c>
      <c r="AA30" s="16">
        <f t="shared" si="24"/>
        <v>60</v>
      </c>
      <c r="AB30" s="16">
        <f t="shared" si="25"/>
        <v>120</v>
      </c>
      <c r="AC30" s="17">
        <f t="shared" si="26"/>
        <v>42</v>
      </c>
      <c r="AD30" s="17">
        <f t="shared" si="27"/>
        <v>84</v>
      </c>
      <c r="AE30" s="16">
        <f t="shared" si="28"/>
        <v>60</v>
      </c>
      <c r="AF30" s="16">
        <f t="shared" si="29"/>
        <v>120</v>
      </c>
      <c r="AG30" s="17">
        <f t="shared" si="30"/>
        <v>42</v>
      </c>
      <c r="AH30" s="17">
        <f t="shared" si="31"/>
        <v>84</v>
      </c>
      <c r="AI30" s="11">
        <v>50</v>
      </c>
      <c r="AJ30" s="16">
        <f t="shared" si="32"/>
        <v>120</v>
      </c>
      <c r="AK30" s="17">
        <f t="shared" si="33"/>
        <v>35</v>
      </c>
      <c r="AL30" s="17">
        <f t="shared" si="34"/>
        <v>84</v>
      </c>
      <c r="AO30" s="4" t="s">
        <v>20</v>
      </c>
      <c r="AP30" s="11">
        <v>211</v>
      </c>
    </row>
    <row r="31" spans="1:42" ht="15.5" thickTop="1" thickBot="1" x14ac:dyDescent="0.4">
      <c r="A31" s="6" t="s">
        <v>21</v>
      </c>
      <c r="B31" s="4" t="s">
        <v>93</v>
      </c>
      <c r="C31" s="16">
        <f t="shared" si="0"/>
        <v>60</v>
      </c>
      <c r="D31" s="16">
        <f t="shared" si="1"/>
        <v>120</v>
      </c>
      <c r="E31" s="17">
        <f t="shared" si="2"/>
        <v>42</v>
      </c>
      <c r="F31" s="17">
        <f t="shared" si="3"/>
        <v>84</v>
      </c>
      <c r="G31" s="16">
        <f t="shared" si="4"/>
        <v>60</v>
      </c>
      <c r="H31" s="16">
        <f t="shared" si="5"/>
        <v>120</v>
      </c>
      <c r="I31" s="17">
        <f t="shared" si="6"/>
        <v>42</v>
      </c>
      <c r="J31" s="17">
        <f t="shared" si="7"/>
        <v>84</v>
      </c>
      <c r="K31" s="16">
        <f t="shared" si="8"/>
        <v>21</v>
      </c>
      <c r="L31" s="16">
        <f t="shared" si="9"/>
        <v>84</v>
      </c>
      <c r="M31" s="17">
        <f t="shared" si="10"/>
        <v>15</v>
      </c>
      <c r="N31" s="17">
        <f t="shared" si="11"/>
        <v>59</v>
      </c>
      <c r="O31" s="17">
        <f t="shared" si="12"/>
        <v>11</v>
      </c>
      <c r="P31" s="17">
        <f t="shared" si="13"/>
        <v>42</v>
      </c>
      <c r="Q31" s="16">
        <f t="shared" si="14"/>
        <v>21</v>
      </c>
      <c r="R31" s="16">
        <f t="shared" si="15"/>
        <v>84</v>
      </c>
      <c r="S31" s="17">
        <f t="shared" si="16"/>
        <v>15</v>
      </c>
      <c r="T31" s="17">
        <f t="shared" si="17"/>
        <v>59</v>
      </c>
      <c r="U31" s="17">
        <f t="shared" si="18"/>
        <v>11</v>
      </c>
      <c r="V31" s="17">
        <f t="shared" si="19"/>
        <v>42</v>
      </c>
      <c r="W31" s="16">
        <f t="shared" si="20"/>
        <v>60</v>
      </c>
      <c r="X31" s="16">
        <f t="shared" si="21"/>
        <v>120</v>
      </c>
      <c r="Y31" s="17">
        <f t="shared" si="22"/>
        <v>42</v>
      </c>
      <c r="Z31" s="17">
        <f t="shared" si="23"/>
        <v>84</v>
      </c>
      <c r="AA31" s="16">
        <f t="shared" si="24"/>
        <v>60</v>
      </c>
      <c r="AB31" s="16">
        <f t="shared" si="25"/>
        <v>120</v>
      </c>
      <c r="AC31" s="17">
        <f t="shared" si="26"/>
        <v>42</v>
      </c>
      <c r="AD31" s="17">
        <f t="shared" si="27"/>
        <v>84</v>
      </c>
      <c r="AE31" s="16">
        <f t="shared" si="28"/>
        <v>60</v>
      </c>
      <c r="AF31" s="16">
        <f t="shared" si="29"/>
        <v>120</v>
      </c>
      <c r="AG31" s="17">
        <f t="shared" si="30"/>
        <v>42</v>
      </c>
      <c r="AH31" s="17">
        <f t="shared" si="31"/>
        <v>84</v>
      </c>
      <c r="AI31" s="11">
        <v>60</v>
      </c>
      <c r="AJ31" s="16">
        <f t="shared" si="32"/>
        <v>120</v>
      </c>
      <c r="AK31" s="17">
        <f t="shared" si="33"/>
        <v>42</v>
      </c>
      <c r="AL31" s="17">
        <f t="shared" si="34"/>
        <v>84</v>
      </c>
      <c r="AO31" s="4" t="s">
        <v>94</v>
      </c>
      <c r="AP31" s="11">
        <v>210</v>
      </c>
    </row>
    <row r="32" spans="1:42" ht="15.5" thickTop="1" thickBot="1" x14ac:dyDescent="0.4">
      <c r="A32" s="6" t="s">
        <v>22</v>
      </c>
      <c r="B32" s="4" t="s">
        <v>96</v>
      </c>
      <c r="C32" s="16">
        <f t="shared" si="0"/>
        <v>80</v>
      </c>
      <c r="D32" s="16">
        <f t="shared" si="1"/>
        <v>160</v>
      </c>
      <c r="E32" s="17">
        <f t="shared" si="2"/>
        <v>56</v>
      </c>
      <c r="F32" s="17">
        <f t="shared" si="3"/>
        <v>112</v>
      </c>
      <c r="G32" s="16">
        <f t="shared" si="4"/>
        <v>80</v>
      </c>
      <c r="H32" s="16">
        <f t="shared" si="5"/>
        <v>160</v>
      </c>
      <c r="I32" s="17">
        <f t="shared" si="6"/>
        <v>56</v>
      </c>
      <c r="J32" s="17">
        <f t="shared" si="7"/>
        <v>112</v>
      </c>
      <c r="K32" s="16">
        <f t="shared" si="8"/>
        <v>26</v>
      </c>
      <c r="L32" s="16">
        <f t="shared" si="9"/>
        <v>104</v>
      </c>
      <c r="M32" s="17">
        <f t="shared" si="10"/>
        <v>18</v>
      </c>
      <c r="N32" s="17">
        <f t="shared" si="11"/>
        <v>73</v>
      </c>
      <c r="O32" s="17">
        <f t="shared" si="12"/>
        <v>13</v>
      </c>
      <c r="P32" s="17">
        <f t="shared" si="13"/>
        <v>52</v>
      </c>
      <c r="Q32" s="16">
        <f t="shared" si="14"/>
        <v>26</v>
      </c>
      <c r="R32" s="16">
        <f t="shared" si="15"/>
        <v>104</v>
      </c>
      <c r="S32" s="17">
        <f t="shared" si="16"/>
        <v>18</v>
      </c>
      <c r="T32" s="17">
        <f t="shared" si="17"/>
        <v>73</v>
      </c>
      <c r="U32" s="17">
        <f t="shared" si="18"/>
        <v>13</v>
      </c>
      <c r="V32" s="17">
        <f t="shared" si="19"/>
        <v>52</v>
      </c>
      <c r="W32" s="16">
        <f t="shared" si="20"/>
        <v>80</v>
      </c>
      <c r="X32" s="16">
        <f t="shared" si="21"/>
        <v>160</v>
      </c>
      <c r="Y32" s="17">
        <f t="shared" si="22"/>
        <v>56</v>
      </c>
      <c r="Z32" s="17">
        <f t="shared" si="23"/>
        <v>112</v>
      </c>
      <c r="AA32" s="16">
        <f t="shared" si="24"/>
        <v>80</v>
      </c>
      <c r="AB32" s="16">
        <f t="shared" si="25"/>
        <v>160</v>
      </c>
      <c r="AC32" s="17">
        <f t="shared" si="26"/>
        <v>56</v>
      </c>
      <c r="AD32" s="17">
        <f t="shared" si="27"/>
        <v>112</v>
      </c>
      <c r="AE32" s="16">
        <f t="shared" si="28"/>
        <v>80</v>
      </c>
      <c r="AF32" s="16">
        <f t="shared" si="29"/>
        <v>160</v>
      </c>
      <c r="AG32" s="17">
        <f t="shared" si="30"/>
        <v>56</v>
      </c>
      <c r="AH32" s="17">
        <f t="shared" si="31"/>
        <v>112</v>
      </c>
      <c r="AI32" s="11">
        <v>80</v>
      </c>
      <c r="AJ32" s="16">
        <f t="shared" si="32"/>
        <v>160</v>
      </c>
      <c r="AK32" s="17">
        <f t="shared" si="33"/>
        <v>56</v>
      </c>
      <c r="AL32" s="17">
        <f t="shared" si="34"/>
        <v>112</v>
      </c>
      <c r="AO32" s="4" t="s">
        <v>21</v>
      </c>
      <c r="AP32" s="11">
        <v>205</v>
      </c>
    </row>
    <row r="33" spans="1:42" ht="15.5" thickTop="1" thickBot="1" x14ac:dyDescent="0.4">
      <c r="A33" s="6" t="s">
        <v>36</v>
      </c>
      <c r="B33" s="4" t="s">
        <v>70</v>
      </c>
      <c r="C33" s="16">
        <f t="shared" si="0"/>
        <v>70</v>
      </c>
      <c r="D33" s="16">
        <f t="shared" si="1"/>
        <v>140</v>
      </c>
      <c r="E33" s="17">
        <f t="shared" si="2"/>
        <v>49</v>
      </c>
      <c r="F33" s="17">
        <f t="shared" si="3"/>
        <v>98</v>
      </c>
      <c r="G33" s="16">
        <f t="shared" si="4"/>
        <v>70</v>
      </c>
      <c r="H33" s="16">
        <f t="shared" si="5"/>
        <v>140</v>
      </c>
      <c r="I33" s="17">
        <f t="shared" si="6"/>
        <v>49</v>
      </c>
      <c r="J33" s="17">
        <f t="shared" si="7"/>
        <v>98</v>
      </c>
      <c r="K33" s="16">
        <f t="shared" si="8"/>
        <v>22</v>
      </c>
      <c r="L33" s="16">
        <f t="shared" si="9"/>
        <v>88</v>
      </c>
      <c r="M33" s="17">
        <f t="shared" si="10"/>
        <v>15</v>
      </c>
      <c r="N33" s="17">
        <f t="shared" si="11"/>
        <v>62</v>
      </c>
      <c r="O33" s="17">
        <f t="shared" si="12"/>
        <v>11</v>
      </c>
      <c r="P33" s="17">
        <f t="shared" si="13"/>
        <v>44</v>
      </c>
      <c r="Q33" s="16">
        <f t="shared" si="14"/>
        <v>22</v>
      </c>
      <c r="R33" s="16">
        <f t="shared" si="15"/>
        <v>88</v>
      </c>
      <c r="S33" s="17">
        <f t="shared" si="16"/>
        <v>15</v>
      </c>
      <c r="T33" s="17">
        <f t="shared" si="17"/>
        <v>62</v>
      </c>
      <c r="U33" s="17">
        <f t="shared" si="18"/>
        <v>11</v>
      </c>
      <c r="V33" s="17">
        <f t="shared" si="19"/>
        <v>44</v>
      </c>
      <c r="W33" s="16">
        <f t="shared" si="20"/>
        <v>70</v>
      </c>
      <c r="X33" s="16">
        <f t="shared" si="21"/>
        <v>140</v>
      </c>
      <c r="Y33" s="17">
        <f t="shared" si="22"/>
        <v>49</v>
      </c>
      <c r="Z33" s="17">
        <f t="shared" si="23"/>
        <v>98</v>
      </c>
      <c r="AA33" s="16">
        <f t="shared" si="24"/>
        <v>70</v>
      </c>
      <c r="AB33" s="16">
        <f t="shared" si="25"/>
        <v>140</v>
      </c>
      <c r="AC33" s="17">
        <f t="shared" si="26"/>
        <v>49</v>
      </c>
      <c r="AD33" s="17">
        <f t="shared" si="27"/>
        <v>98</v>
      </c>
      <c r="AE33" s="16">
        <f t="shared" si="28"/>
        <v>70</v>
      </c>
      <c r="AF33" s="16">
        <f t="shared" si="29"/>
        <v>140</v>
      </c>
      <c r="AG33" s="17">
        <f t="shared" si="30"/>
        <v>49</v>
      </c>
      <c r="AH33" s="17">
        <f t="shared" si="31"/>
        <v>98</v>
      </c>
      <c r="AI33" s="11">
        <v>80</v>
      </c>
      <c r="AJ33" s="16">
        <f t="shared" si="32"/>
        <v>140</v>
      </c>
      <c r="AK33" s="17">
        <f t="shared" si="33"/>
        <v>56</v>
      </c>
      <c r="AL33" s="17">
        <f t="shared" si="34"/>
        <v>98</v>
      </c>
      <c r="AO33" s="4" t="s">
        <v>22</v>
      </c>
      <c r="AP33" s="11">
        <v>263</v>
      </c>
    </row>
    <row r="34" spans="1:42" ht="15.5" thickTop="1" thickBot="1" x14ac:dyDescent="0.4">
      <c r="A34" s="6" t="s">
        <v>23</v>
      </c>
      <c r="B34" s="4" t="s">
        <v>97</v>
      </c>
      <c r="C34" s="16">
        <f t="shared" si="0"/>
        <v>70</v>
      </c>
      <c r="D34" s="16">
        <f t="shared" si="1"/>
        <v>140</v>
      </c>
      <c r="E34" s="17">
        <f t="shared" si="2"/>
        <v>49</v>
      </c>
      <c r="F34" s="17">
        <f t="shared" si="3"/>
        <v>98</v>
      </c>
      <c r="G34" s="16">
        <f t="shared" si="4"/>
        <v>70</v>
      </c>
      <c r="H34" s="16">
        <f t="shared" si="5"/>
        <v>140</v>
      </c>
      <c r="I34" s="17">
        <f t="shared" si="6"/>
        <v>49</v>
      </c>
      <c r="J34" s="17">
        <f t="shared" si="7"/>
        <v>98</v>
      </c>
      <c r="K34" s="16">
        <f t="shared" si="8"/>
        <v>22</v>
      </c>
      <c r="L34" s="16">
        <f t="shared" si="9"/>
        <v>88</v>
      </c>
      <c r="M34" s="17">
        <f t="shared" si="10"/>
        <v>15</v>
      </c>
      <c r="N34" s="17">
        <f t="shared" si="11"/>
        <v>62</v>
      </c>
      <c r="O34" s="17">
        <f t="shared" si="12"/>
        <v>11</v>
      </c>
      <c r="P34" s="17">
        <f t="shared" si="13"/>
        <v>44</v>
      </c>
      <c r="Q34" s="16">
        <f t="shared" si="14"/>
        <v>22</v>
      </c>
      <c r="R34" s="16">
        <f t="shared" si="15"/>
        <v>88</v>
      </c>
      <c r="S34" s="17">
        <f t="shared" si="16"/>
        <v>15</v>
      </c>
      <c r="T34" s="17">
        <f t="shared" si="17"/>
        <v>62</v>
      </c>
      <c r="U34" s="17">
        <f t="shared" si="18"/>
        <v>11</v>
      </c>
      <c r="V34" s="17">
        <f t="shared" si="19"/>
        <v>44</v>
      </c>
      <c r="W34" s="16">
        <f t="shared" si="20"/>
        <v>70</v>
      </c>
      <c r="X34" s="16">
        <f t="shared" si="21"/>
        <v>140</v>
      </c>
      <c r="Y34" s="17">
        <f t="shared" si="22"/>
        <v>49</v>
      </c>
      <c r="Z34" s="17">
        <f t="shared" si="23"/>
        <v>98</v>
      </c>
      <c r="AA34" s="16">
        <f t="shared" si="24"/>
        <v>70</v>
      </c>
      <c r="AB34" s="16">
        <f t="shared" si="25"/>
        <v>140</v>
      </c>
      <c r="AC34" s="17">
        <f t="shared" si="26"/>
        <v>49</v>
      </c>
      <c r="AD34" s="17">
        <f t="shared" si="27"/>
        <v>98</v>
      </c>
      <c r="AE34" s="16">
        <f t="shared" si="28"/>
        <v>70</v>
      </c>
      <c r="AF34" s="16">
        <f t="shared" si="29"/>
        <v>140</v>
      </c>
      <c r="AG34" s="17">
        <f t="shared" si="30"/>
        <v>49</v>
      </c>
      <c r="AH34" s="17">
        <f t="shared" si="31"/>
        <v>98</v>
      </c>
      <c r="AI34" s="11">
        <v>65</v>
      </c>
      <c r="AJ34" s="16">
        <f t="shared" si="32"/>
        <v>140</v>
      </c>
      <c r="AK34" s="17">
        <f t="shared" si="33"/>
        <v>46</v>
      </c>
      <c r="AL34" s="17">
        <f t="shared" si="34"/>
        <v>98</v>
      </c>
      <c r="AO34" s="4" t="s">
        <v>36</v>
      </c>
      <c r="AP34" s="11">
        <v>220</v>
      </c>
    </row>
    <row r="35" spans="1:42" ht="15.5" thickTop="1" thickBot="1" x14ac:dyDescent="0.4">
      <c r="A35" s="6" t="s">
        <v>24</v>
      </c>
      <c r="B35" s="4" t="s">
        <v>98</v>
      </c>
      <c r="C35" s="16">
        <f t="shared" si="0"/>
        <v>60</v>
      </c>
      <c r="D35" s="16">
        <f t="shared" si="1"/>
        <v>120</v>
      </c>
      <c r="E35" s="17">
        <f t="shared" si="2"/>
        <v>42</v>
      </c>
      <c r="F35" s="17">
        <f t="shared" si="3"/>
        <v>84</v>
      </c>
      <c r="G35" s="16">
        <f t="shared" si="4"/>
        <v>60</v>
      </c>
      <c r="H35" s="16">
        <f t="shared" si="5"/>
        <v>120</v>
      </c>
      <c r="I35" s="17">
        <f t="shared" si="6"/>
        <v>42</v>
      </c>
      <c r="J35" s="17">
        <f t="shared" si="7"/>
        <v>84</v>
      </c>
      <c r="K35" s="16">
        <f t="shared" si="8"/>
        <v>20</v>
      </c>
      <c r="L35" s="16">
        <f t="shared" si="9"/>
        <v>80</v>
      </c>
      <c r="M35" s="17">
        <f t="shared" si="10"/>
        <v>14</v>
      </c>
      <c r="N35" s="17">
        <f t="shared" si="11"/>
        <v>56</v>
      </c>
      <c r="O35" s="17">
        <f t="shared" si="12"/>
        <v>10</v>
      </c>
      <c r="P35" s="17">
        <f t="shared" si="13"/>
        <v>40</v>
      </c>
      <c r="Q35" s="16">
        <f t="shared" si="14"/>
        <v>20</v>
      </c>
      <c r="R35" s="16">
        <f t="shared" si="15"/>
        <v>80</v>
      </c>
      <c r="S35" s="17">
        <f t="shared" si="16"/>
        <v>14</v>
      </c>
      <c r="T35" s="17">
        <f t="shared" si="17"/>
        <v>56</v>
      </c>
      <c r="U35" s="17">
        <f t="shared" si="18"/>
        <v>10</v>
      </c>
      <c r="V35" s="17">
        <f t="shared" si="19"/>
        <v>40</v>
      </c>
      <c r="W35" s="16">
        <f t="shared" si="20"/>
        <v>60</v>
      </c>
      <c r="X35" s="16">
        <f t="shared" si="21"/>
        <v>120</v>
      </c>
      <c r="Y35" s="17">
        <f t="shared" si="22"/>
        <v>42</v>
      </c>
      <c r="Z35" s="17">
        <f t="shared" si="23"/>
        <v>84</v>
      </c>
      <c r="AA35" s="16">
        <f t="shared" si="24"/>
        <v>60</v>
      </c>
      <c r="AB35" s="16">
        <f t="shared" si="25"/>
        <v>120</v>
      </c>
      <c r="AC35" s="17">
        <f t="shared" si="26"/>
        <v>42</v>
      </c>
      <c r="AD35" s="17">
        <f t="shared" si="27"/>
        <v>84</v>
      </c>
      <c r="AE35" s="16">
        <f t="shared" si="28"/>
        <v>60</v>
      </c>
      <c r="AF35" s="16">
        <f t="shared" si="29"/>
        <v>120</v>
      </c>
      <c r="AG35" s="17">
        <f t="shared" si="30"/>
        <v>42</v>
      </c>
      <c r="AH35" s="17">
        <f t="shared" si="31"/>
        <v>84</v>
      </c>
      <c r="AI35" s="11">
        <v>60</v>
      </c>
      <c r="AJ35" s="16">
        <f t="shared" si="32"/>
        <v>120</v>
      </c>
      <c r="AK35" s="17">
        <f t="shared" si="33"/>
        <v>42</v>
      </c>
      <c r="AL35" s="17">
        <f t="shared" si="34"/>
        <v>84</v>
      </c>
      <c r="AO35" s="4" t="s">
        <v>23</v>
      </c>
      <c r="AP35" s="11">
        <v>217</v>
      </c>
    </row>
    <row r="36" spans="1:42" ht="15.5" thickTop="1" thickBot="1" x14ac:dyDescent="0.4">
      <c r="A36" s="6" t="s">
        <v>25</v>
      </c>
      <c r="B36" s="4" t="s">
        <v>99</v>
      </c>
      <c r="C36" s="16">
        <f t="shared" si="0"/>
        <v>70</v>
      </c>
      <c r="D36" s="16">
        <f t="shared" si="1"/>
        <v>140</v>
      </c>
      <c r="E36" s="17">
        <f t="shared" si="2"/>
        <v>49</v>
      </c>
      <c r="F36" s="17">
        <f t="shared" si="3"/>
        <v>98</v>
      </c>
      <c r="G36" s="16">
        <f t="shared" si="4"/>
        <v>70</v>
      </c>
      <c r="H36" s="16">
        <f t="shared" si="5"/>
        <v>140</v>
      </c>
      <c r="I36" s="17">
        <f t="shared" si="6"/>
        <v>49</v>
      </c>
      <c r="J36" s="17">
        <f t="shared" si="7"/>
        <v>98</v>
      </c>
      <c r="K36" s="16">
        <f t="shared" si="8"/>
        <v>22</v>
      </c>
      <c r="L36" s="16">
        <f t="shared" si="9"/>
        <v>88</v>
      </c>
      <c r="M36" s="17">
        <f t="shared" si="10"/>
        <v>15</v>
      </c>
      <c r="N36" s="17">
        <f t="shared" si="11"/>
        <v>62</v>
      </c>
      <c r="O36" s="17">
        <f t="shared" si="12"/>
        <v>11</v>
      </c>
      <c r="P36" s="17">
        <f t="shared" si="13"/>
        <v>44</v>
      </c>
      <c r="Q36" s="16">
        <f t="shared" si="14"/>
        <v>22</v>
      </c>
      <c r="R36" s="16">
        <f t="shared" si="15"/>
        <v>88</v>
      </c>
      <c r="S36" s="17">
        <f t="shared" si="16"/>
        <v>15</v>
      </c>
      <c r="T36" s="17">
        <f t="shared" si="17"/>
        <v>62</v>
      </c>
      <c r="U36" s="17">
        <f t="shared" si="18"/>
        <v>11</v>
      </c>
      <c r="V36" s="17">
        <f t="shared" si="19"/>
        <v>44</v>
      </c>
      <c r="W36" s="16">
        <f t="shared" si="20"/>
        <v>70</v>
      </c>
      <c r="X36" s="16">
        <f t="shared" si="21"/>
        <v>140</v>
      </c>
      <c r="Y36" s="17">
        <f t="shared" si="22"/>
        <v>49</v>
      </c>
      <c r="Z36" s="17">
        <f t="shared" si="23"/>
        <v>98</v>
      </c>
      <c r="AA36" s="16">
        <f t="shared" si="24"/>
        <v>70</v>
      </c>
      <c r="AB36" s="16">
        <f t="shared" si="25"/>
        <v>140</v>
      </c>
      <c r="AC36" s="17">
        <f t="shared" si="26"/>
        <v>49</v>
      </c>
      <c r="AD36" s="17">
        <f t="shared" si="27"/>
        <v>98</v>
      </c>
      <c r="AE36" s="16">
        <f t="shared" si="28"/>
        <v>70</v>
      </c>
      <c r="AF36" s="16">
        <f t="shared" si="29"/>
        <v>140</v>
      </c>
      <c r="AG36" s="17">
        <f t="shared" si="30"/>
        <v>49</v>
      </c>
      <c r="AH36" s="17">
        <f t="shared" si="31"/>
        <v>98</v>
      </c>
      <c r="AI36" s="11">
        <v>65</v>
      </c>
      <c r="AJ36" s="16">
        <f t="shared" si="32"/>
        <v>140</v>
      </c>
      <c r="AK36" s="17">
        <f t="shared" si="33"/>
        <v>46</v>
      </c>
      <c r="AL36" s="17">
        <f t="shared" si="34"/>
        <v>98</v>
      </c>
      <c r="AO36" s="4" t="s">
        <v>24</v>
      </c>
      <c r="AP36" s="11">
        <v>204</v>
      </c>
    </row>
    <row r="37" spans="1:42" ht="15.5" thickTop="1" thickBot="1" x14ac:dyDescent="0.4">
      <c r="A37" s="8" t="s">
        <v>26</v>
      </c>
      <c r="B37" s="4" t="s">
        <v>100</v>
      </c>
      <c r="C37" s="16">
        <f t="shared" si="0"/>
        <v>80</v>
      </c>
      <c r="D37" s="16">
        <f t="shared" si="1"/>
        <v>160</v>
      </c>
      <c r="E37" s="17">
        <f t="shared" si="2"/>
        <v>56</v>
      </c>
      <c r="F37" s="17">
        <f t="shared" si="3"/>
        <v>112</v>
      </c>
      <c r="G37" s="16">
        <f t="shared" si="4"/>
        <v>80</v>
      </c>
      <c r="H37" s="16">
        <f t="shared" si="5"/>
        <v>160</v>
      </c>
      <c r="I37" s="17">
        <f t="shared" si="6"/>
        <v>56</v>
      </c>
      <c r="J37" s="17">
        <f t="shared" si="7"/>
        <v>112</v>
      </c>
      <c r="K37" s="16">
        <f t="shared" si="8"/>
        <v>26</v>
      </c>
      <c r="L37" s="16">
        <f t="shared" si="9"/>
        <v>104</v>
      </c>
      <c r="M37" s="17">
        <f t="shared" si="10"/>
        <v>18</v>
      </c>
      <c r="N37" s="17">
        <f t="shared" si="11"/>
        <v>73</v>
      </c>
      <c r="O37" s="17">
        <f t="shared" si="12"/>
        <v>13</v>
      </c>
      <c r="P37" s="17">
        <f t="shared" si="13"/>
        <v>52</v>
      </c>
      <c r="Q37" s="16">
        <f t="shared" si="14"/>
        <v>26</v>
      </c>
      <c r="R37" s="16">
        <f t="shared" si="15"/>
        <v>104</v>
      </c>
      <c r="S37" s="17">
        <f t="shared" si="16"/>
        <v>18</v>
      </c>
      <c r="T37" s="17">
        <f t="shared" si="17"/>
        <v>73</v>
      </c>
      <c r="U37" s="17">
        <f t="shared" si="18"/>
        <v>13</v>
      </c>
      <c r="V37" s="17">
        <f t="shared" si="19"/>
        <v>52</v>
      </c>
      <c r="W37" s="16">
        <f t="shared" si="20"/>
        <v>80</v>
      </c>
      <c r="X37" s="16">
        <f t="shared" si="21"/>
        <v>160</v>
      </c>
      <c r="Y37" s="17">
        <f t="shared" si="22"/>
        <v>56</v>
      </c>
      <c r="Z37" s="17">
        <f t="shared" si="23"/>
        <v>112</v>
      </c>
      <c r="AA37" s="16">
        <f t="shared" si="24"/>
        <v>80</v>
      </c>
      <c r="AB37" s="16">
        <f t="shared" si="25"/>
        <v>160</v>
      </c>
      <c r="AC37" s="17">
        <f t="shared" si="26"/>
        <v>56</v>
      </c>
      <c r="AD37" s="17">
        <f t="shared" si="27"/>
        <v>112</v>
      </c>
      <c r="AE37" s="16">
        <f t="shared" si="28"/>
        <v>80</v>
      </c>
      <c r="AF37" s="16">
        <f t="shared" si="29"/>
        <v>160</v>
      </c>
      <c r="AG37" s="17">
        <f t="shared" si="30"/>
        <v>56</v>
      </c>
      <c r="AH37" s="17">
        <f t="shared" si="31"/>
        <v>112</v>
      </c>
      <c r="AI37" s="11">
        <v>75</v>
      </c>
      <c r="AJ37" s="16">
        <f t="shared" si="32"/>
        <v>160</v>
      </c>
      <c r="AK37" s="17">
        <f t="shared" si="33"/>
        <v>53</v>
      </c>
      <c r="AL37" s="17">
        <f t="shared" si="34"/>
        <v>112</v>
      </c>
      <c r="AO37" s="4" t="s">
        <v>25</v>
      </c>
      <c r="AP37" s="11">
        <v>222</v>
      </c>
    </row>
    <row r="38" spans="1:42" ht="15.5" thickTop="1" thickBot="1" x14ac:dyDescent="0.4">
      <c r="A38" s="8" t="s">
        <v>27</v>
      </c>
      <c r="B38" s="4" t="s">
        <v>101</v>
      </c>
      <c r="C38" s="16">
        <f t="shared" si="0"/>
        <v>50</v>
      </c>
      <c r="D38" s="16">
        <f t="shared" si="1"/>
        <v>100</v>
      </c>
      <c r="E38" s="17">
        <f t="shared" si="2"/>
        <v>35</v>
      </c>
      <c r="F38" s="17">
        <f t="shared" si="3"/>
        <v>70</v>
      </c>
      <c r="G38" s="16">
        <f t="shared" si="4"/>
        <v>50</v>
      </c>
      <c r="H38" s="16">
        <f t="shared" si="5"/>
        <v>100</v>
      </c>
      <c r="I38" s="17">
        <f t="shared" si="6"/>
        <v>35</v>
      </c>
      <c r="J38" s="17">
        <f t="shared" si="7"/>
        <v>70</v>
      </c>
      <c r="K38" s="16">
        <f t="shared" si="8"/>
        <v>18</v>
      </c>
      <c r="L38" s="16">
        <f t="shared" si="9"/>
        <v>72</v>
      </c>
      <c r="M38" s="17">
        <f t="shared" si="10"/>
        <v>13</v>
      </c>
      <c r="N38" s="17">
        <f t="shared" si="11"/>
        <v>50</v>
      </c>
      <c r="O38" s="17">
        <f t="shared" si="12"/>
        <v>9</v>
      </c>
      <c r="P38" s="17">
        <f t="shared" si="13"/>
        <v>36</v>
      </c>
      <c r="Q38" s="16">
        <f t="shared" si="14"/>
        <v>18</v>
      </c>
      <c r="R38" s="16">
        <f t="shared" si="15"/>
        <v>72</v>
      </c>
      <c r="S38" s="17">
        <f t="shared" si="16"/>
        <v>13</v>
      </c>
      <c r="T38" s="17">
        <f t="shared" si="17"/>
        <v>50</v>
      </c>
      <c r="U38" s="17">
        <f t="shared" si="18"/>
        <v>9</v>
      </c>
      <c r="V38" s="17">
        <f t="shared" si="19"/>
        <v>36</v>
      </c>
      <c r="W38" s="16">
        <f t="shared" si="20"/>
        <v>50</v>
      </c>
      <c r="X38" s="16">
        <f t="shared" si="21"/>
        <v>100</v>
      </c>
      <c r="Y38" s="17">
        <f t="shared" si="22"/>
        <v>35</v>
      </c>
      <c r="Z38" s="17">
        <f t="shared" si="23"/>
        <v>70</v>
      </c>
      <c r="AA38" s="16">
        <f t="shared" si="24"/>
        <v>50</v>
      </c>
      <c r="AB38" s="16">
        <f t="shared" si="25"/>
        <v>100</v>
      </c>
      <c r="AC38" s="17">
        <f t="shared" si="26"/>
        <v>35</v>
      </c>
      <c r="AD38" s="17">
        <f t="shared" si="27"/>
        <v>70</v>
      </c>
      <c r="AE38" s="16">
        <f t="shared" si="28"/>
        <v>50</v>
      </c>
      <c r="AF38" s="16">
        <f t="shared" si="29"/>
        <v>100</v>
      </c>
      <c r="AG38" s="17">
        <f t="shared" si="30"/>
        <v>35</v>
      </c>
      <c r="AH38" s="17">
        <f t="shared" si="31"/>
        <v>70</v>
      </c>
      <c r="AI38" s="11">
        <v>55</v>
      </c>
      <c r="AJ38" s="16">
        <f t="shared" si="32"/>
        <v>100</v>
      </c>
      <c r="AK38" s="17">
        <f t="shared" si="33"/>
        <v>39</v>
      </c>
      <c r="AL38" s="17">
        <f t="shared" si="34"/>
        <v>70</v>
      </c>
      <c r="AO38" s="4" t="s">
        <v>26</v>
      </c>
      <c r="AP38" s="11">
        <v>257</v>
      </c>
    </row>
    <row r="39" spans="1:42" ht="15.5" thickTop="1" thickBot="1" x14ac:dyDescent="0.4">
      <c r="A39" s="8" t="s">
        <v>28</v>
      </c>
      <c r="B39" s="4" t="s">
        <v>102</v>
      </c>
      <c r="C39" s="16">
        <f t="shared" si="0"/>
        <v>60</v>
      </c>
      <c r="D39" s="16">
        <f t="shared" si="1"/>
        <v>120</v>
      </c>
      <c r="E39" s="17">
        <f t="shared" si="2"/>
        <v>42</v>
      </c>
      <c r="F39" s="17">
        <f t="shared" si="3"/>
        <v>84</v>
      </c>
      <c r="G39" s="16">
        <f t="shared" si="4"/>
        <v>60</v>
      </c>
      <c r="H39" s="16">
        <f t="shared" si="5"/>
        <v>120</v>
      </c>
      <c r="I39" s="17">
        <f t="shared" si="6"/>
        <v>42</v>
      </c>
      <c r="J39" s="17">
        <f t="shared" si="7"/>
        <v>84</v>
      </c>
      <c r="K39" s="16">
        <f t="shared" si="8"/>
        <v>21</v>
      </c>
      <c r="L39" s="16">
        <f t="shared" si="9"/>
        <v>84</v>
      </c>
      <c r="M39" s="17">
        <f t="shared" si="10"/>
        <v>15</v>
      </c>
      <c r="N39" s="17">
        <f t="shared" si="11"/>
        <v>59</v>
      </c>
      <c r="O39" s="17">
        <f t="shared" si="12"/>
        <v>11</v>
      </c>
      <c r="P39" s="17">
        <f t="shared" si="13"/>
        <v>42</v>
      </c>
      <c r="Q39" s="16">
        <f t="shared" si="14"/>
        <v>21</v>
      </c>
      <c r="R39" s="16">
        <f t="shared" si="15"/>
        <v>84</v>
      </c>
      <c r="S39" s="17">
        <f t="shared" si="16"/>
        <v>15</v>
      </c>
      <c r="T39" s="17">
        <f t="shared" si="17"/>
        <v>59</v>
      </c>
      <c r="U39" s="17">
        <f t="shared" si="18"/>
        <v>11</v>
      </c>
      <c r="V39" s="17">
        <f t="shared" si="19"/>
        <v>42</v>
      </c>
      <c r="W39" s="16">
        <f t="shared" si="20"/>
        <v>60</v>
      </c>
      <c r="X39" s="16">
        <f t="shared" si="21"/>
        <v>120</v>
      </c>
      <c r="Y39" s="17">
        <f t="shared" si="22"/>
        <v>42</v>
      </c>
      <c r="Z39" s="17">
        <f t="shared" si="23"/>
        <v>84</v>
      </c>
      <c r="AA39" s="16">
        <f t="shared" si="24"/>
        <v>60</v>
      </c>
      <c r="AB39" s="16">
        <f t="shared" si="25"/>
        <v>120</v>
      </c>
      <c r="AC39" s="17">
        <f t="shared" si="26"/>
        <v>42</v>
      </c>
      <c r="AD39" s="17">
        <f t="shared" si="27"/>
        <v>84</v>
      </c>
      <c r="AE39" s="16">
        <f t="shared" si="28"/>
        <v>60</v>
      </c>
      <c r="AF39" s="16">
        <f t="shared" si="29"/>
        <v>120</v>
      </c>
      <c r="AG39" s="17">
        <f t="shared" si="30"/>
        <v>42</v>
      </c>
      <c r="AH39" s="17">
        <f t="shared" si="31"/>
        <v>84</v>
      </c>
      <c r="AI39" s="11">
        <v>60</v>
      </c>
      <c r="AJ39" s="16">
        <f t="shared" si="32"/>
        <v>120</v>
      </c>
      <c r="AK39" s="17">
        <f t="shared" si="33"/>
        <v>42</v>
      </c>
      <c r="AL39" s="17">
        <f t="shared" si="34"/>
        <v>84</v>
      </c>
      <c r="AO39" s="4" t="s">
        <v>27</v>
      </c>
      <c r="AP39" s="11">
        <v>180</v>
      </c>
    </row>
    <row r="40" spans="1:42" ht="15.5" thickTop="1" thickBot="1" x14ac:dyDescent="0.4">
      <c r="A40" s="8" t="s">
        <v>31</v>
      </c>
      <c r="B40" s="4" t="s">
        <v>72</v>
      </c>
      <c r="C40" s="16">
        <f t="shared" si="0"/>
        <v>70</v>
      </c>
      <c r="D40" s="16">
        <f t="shared" si="1"/>
        <v>140</v>
      </c>
      <c r="E40" s="17">
        <f t="shared" si="2"/>
        <v>49</v>
      </c>
      <c r="F40" s="17">
        <f t="shared" si="3"/>
        <v>98</v>
      </c>
      <c r="G40" s="16">
        <f t="shared" si="4"/>
        <v>70</v>
      </c>
      <c r="H40" s="16">
        <f t="shared" si="5"/>
        <v>140</v>
      </c>
      <c r="I40" s="17">
        <f t="shared" si="6"/>
        <v>49</v>
      </c>
      <c r="J40" s="17">
        <f t="shared" si="7"/>
        <v>98</v>
      </c>
      <c r="K40" s="16">
        <f t="shared" si="8"/>
        <v>22</v>
      </c>
      <c r="L40" s="16">
        <f t="shared" si="9"/>
        <v>88</v>
      </c>
      <c r="M40" s="17">
        <f t="shared" si="10"/>
        <v>15</v>
      </c>
      <c r="N40" s="17">
        <f t="shared" si="11"/>
        <v>62</v>
      </c>
      <c r="O40" s="17">
        <f t="shared" si="12"/>
        <v>11</v>
      </c>
      <c r="P40" s="17">
        <f t="shared" si="13"/>
        <v>44</v>
      </c>
      <c r="Q40" s="16">
        <f t="shared" si="14"/>
        <v>22</v>
      </c>
      <c r="R40" s="16">
        <f t="shared" si="15"/>
        <v>88</v>
      </c>
      <c r="S40" s="17">
        <f t="shared" si="16"/>
        <v>15</v>
      </c>
      <c r="T40" s="17">
        <f t="shared" si="17"/>
        <v>62</v>
      </c>
      <c r="U40" s="17">
        <f t="shared" si="18"/>
        <v>11</v>
      </c>
      <c r="V40" s="17">
        <f t="shared" si="19"/>
        <v>44</v>
      </c>
      <c r="W40" s="16">
        <f t="shared" si="20"/>
        <v>70</v>
      </c>
      <c r="X40" s="16">
        <f t="shared" si="21"/>
        <v>140</v>
      </c>
      <c r="Y40" s="17">
        <f t="shared" si="22"/>
        <v>49</v>
      </c>
      <c r="Z40" s="17">
        <f t="shared" si="23"/>
        <v>98</v>
      </c>
      <c r="AA40" s="16">
        <f t="shared" si="24"/>
        <v>70</v>
      </c>
      <c r="AB40" s="16">
        <f t="shared" si="25"/>
        <v>140</v>
      </c>
      <c r="AC40" s="17">
        <f t="shared" si="26"/>
        <v>49</v>
      </c>
      <c r="AD40" s="17">
        <f t="shared" si="27"/>
        <v>98</v>
      </c>
      <c r="AE40" s="16">
        <f t="shared" si="28"/>
        <v>70</v>
      </c>
      <c r="AF40" s="16">
        <f t="shared" si="29"/>
        <v>140</v>
      </c>
      <c r="AG40" s="17">
        <f t="shared" si="30"/>
        <v>49</v>
      </c>
      <c r="AH40" s="17">
        <f t="shared" si="31"/>
        <v>98</v>
      </c>
      <c r="AI40" s="11">
        <v>55</v>
      </c>
      <c r="AJ40" s="16">
        <f t="shared" si="32"/>
        <v>140</v>
      </c>
      <c r="AK40" s="17">
        <f t="shared" si="33"/>
        <v>39</v>
      </c>
      <c r="AL40" s="17">
        <f t="shared" si="34"/>
        <v>98</v>
      </c>
      <c r="AO40" s="4" t="s">
        <v>28</v>
      </c>
      <c r="AP40" s="11">
        <v>205</v>
      </c>
    </row>
    <row r="41" spans="1:42" ht="15.5" thickTop="1" thickBot="1" x14ac:dyDescent="0.4">
      <c r="A41" s="8" t="s">
        <v>29</v>
      </c>
      <c r="B41" s="4" t="s">
        <v>103</v>
      </c>
      <c r="C41" s="16">
        <f t="shared" si="0"/>
        <v>80</v>
      </c>
      <c r="D41" s="16">
        <f t="shared" si="1"/>
        <v>160</v>
      </c>
      <c r="E41" s="17">
        <f t="shared" si="2"/>
        <v>56</v>
      </c>
      <c r="F41" s="17">
        <f t="shared" si="3"/>
        <v>112</v>
      </c>
      <c r="G41" s="16">
        <f t="shared" si="4"/>
        <v>80</v>
      </c>
      <c r="H41" s="16">
        <f t="shared" si="5"/>
        <v>160</v>
      </c>
      <c r="I41" s="17">
        <f t="shared" si="6"/>
        <v>56</v>
      </c>
      <c r="J41" s="17">
        <f t="shared" si="7"/>
        <v>112</v>
      </c>
      <c r="K41" s="16">
        <f t="shared" si="8"/>
        <v>28</v>
      </c>
      <c r="L41" s="16">
        <f t="shared" si="9"/>
        <v>112</v>
      </c>
      <c r="M41" s="17">
        <f t="shared" si="10"/>
        <v>20</v>
      </c>
      <c r="N41" s="17">
        <f t="shared" si="11"/>
        <v>78</v>
      </c>
      <c r="O41" s="17">
        <f t="shared" si="12"/>
        <v>14</v>
      </c>
      <c r="P41" s="17">
        <f t="shared" si="13"/>
        <v>56</v>
      </c>
      <c r="Q41" s="16">
        <f t="shared" si="14"/>
        <v>28</v>
      </c>
      <c r="R41" s="16">
        <f t="shared" si="15"/>
        <v>112</v>
      </c>
      <c r="S41" s="17">
        <f t="shared" si="16"/>
        <v>20</v>
      </c>
      <c r="T41" s="17">
        <f t="shared" si="17"/>
        <v>78</v>
      </c>
      <c r="U41" s="17">
        <f t="shared" si="18"/>
        <v>14</v>
      </c>
      <c r="V41" s="17">
        <f t="shared" si="19"/>
        <v>56</v>
      </c>
      <c r="W41" s="16">
        <f t="shared" si="20"/>
        <v>80</v>
      </c>
      <c r="X41" s="16">
        <f t="shared" si="21"/>
        <v>160</v>
      </c>
      <c r="Y41" s="17">
        <f t="shared" si="22"/>
        <v>56</v>
      </c>
      <c r="Z41" s="17">
        <f t="shared" si="23"/>
        <v>112</v>
      </c>
      <c r="AA41" s="16">
        <f t="shared" si="24"/>
        <v>80</v>
      </c>
      <c r="AB41" s="16">
        <f t="shared" si="25"/>
        <v>160</v>
      </c>
      <c r="AC41" s="17">
        <f t="shared" si="26"/>
        <v>56</v>
      </c>
      <c r="AD41" s="17">
        <f t="shared" si="27"/>
        <v>112</v>
      </c>
      <c r="AE41" s="16">
        <f t="shared" si="28"/>
        <v>80</v>
      </c>
      <c r="AF41" s="16">
        <f t="shared" si="29"/>
        <v>160</v>
      </c>
      <c r="AG41" s="17">
        <f t="shared" si="30"/>
        <v>56</v>
      </c>
      <c r="AH41" s="17">
        <f t="shared" si="31"/>
        <v>112</v>
      </c>
      <c r="AI41" s="11">
        <v>85</v>
      </c>
      <c r="AJ41" s="16">
        <f t="shared" si="32"/>
        <v>160</v>
      </c>
      <c r="AK41" s="17">
        <f t="shared" si="33"/>
        <v>60</v>
      </c>
      <c r="AL41" s="17">
        <f t="shared" si="34"/>
        <v>112</v>
      </c>
      <c r="AO41" s="4" t="s">
        <v>31</v>
      </c>
      <c r="AP41" s="11">
        <v>220</v>
      </c>
    </row>
    <row r="42" spans="1:42" ht="15" thickTop="1" x14ac:dyDescent="0.35"/>
  </sheetData>
  <sheetProtection algorithmName="SHA-512" hashValue="ZTZUE3l/lF2/3UOhh2P5xvWvn1F4SegYTSVeqdFXlQhW9cC69GXsGCiAfcwRDTDu/Inq7pTQAkUzT4T5sreptQ==" saltValue="AYQmAim4In4nlcV9rYpu+Q==" spinCount="100000" sheet="1" objects="1" scenarios="1"/>
  <mergeCells count="52">
    <mergeCell ref="AI5:AJ5"/>
    <mergeCell ref="AI6:AJ6"/>
    <mergeCell ref="AK5:AL5"/>
    <mergeCell ref="AK6:AL6"/>
    <mergeCell ref="AA6:AB6"/>
    <mergeCell ref="AA5:AB5"/>
    <mergeCell ref="AE5:AF5"/>
    <mergeCell ref="AE6:AF6"/>
    <mergeCell ref="AG5:AH5"/>
    <mergeCell ref="AG6:AH6"/>
    <mergeCell ref="C6:D6"/>
    <mergeCell ref="C5:D5"/>
    <mergeCell ref="E5:F5"/>
    <mergeCell ref="E6:F6"/>
    <mergeCell ref="S6:T6"/>
    <mergeCell ref="M6:N6"/>
    <mergeCell ref="M5:N5"/>
    <mergeCell ref="O6:P6"/>
    <mergeCell ref="O5:P5"/>
    <mergeCell ref="Q6:R6"/>
    <mergeCell ref="Q5:R5"/>
    <mergeCell ref="A5:B7"/>
    <mergeCell ref="AC6:AD6"/>
    <mergeCell ref="G5:H5"/>
    <mergeCell ref="G6:H6"/>
    <mergeCell ref="I6:J6"/>
    <mergeCell ref="I5:J5"/>
    <mergeCell ref="K6:L6"/>
    <mergeCell ref="K5:L5"/>
    <mergeCell ref="AC5:AD5"/>
    <mergeCell ref="S5:T5"/>
    <mergeCell ref="U6:V6"/>
    <mergeCell ref="U5:V5"/>
    <mergeCell ref="W6:X6"/>
    <mergeCell ref="Y6:Z6"/>
    <mergeCell ref="W5:X5"/>
    <mergeCell ref="Y5:Z5"/>
    <mergeCell ref="C2:J2"/>
    <mergeCell ref="K2:AD2"/>
    <mergeCell ref="AE2:AL2"/>
    <mergeCell ref="C4:F4"/>
    <mergeCell ref="G4:J4"/>
    <mergeCell ref="K4:P4"/>
    <mergeCell ref="Q4:V4"/>
    <mergeCell ref="W4:Z4"/>
    <mergeCell ref="AA4:AD4"/>
    <mergeCell ref="C3:J3"/>
    <mergeCell ref="K3:V3"/>
    <mergeCell ref="W3:AD3"/>
    <mergeCell ref="AE3:AL3"/>
    <mergeCell ref="AI4:AL4"/>
    <mergeCell ref="AE4:AH4"/>
  </mergeCells>
  <pageMargins left="0.23622047244094491" right="0.23622047244094491" top="0.74803149606299213" bottom="0.74803149606299213" header="0.31496062992125984" footer="0.31496062992125984"/>
  <pageSetup paperSize="9" scale="3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73"/>
  <sheetViews>
    <sheetView tabSelected="1" zoomScaleNormal="100" workbookViewId="0">
      <pane ySplit="13" topLeftCell="A14" activePane="bottomLeft" state="frozenSplit"/>
      <selection pane="bottomLeft" activeCell="C15" sqref="C15"/>
    </sheetView>
  </sheetViews>
  <sheetFormatPr defaultRowHeight="14.5" x14ac:dyDescent="0.35"/>
  <cols>
    <col min="1" max="1" width="25.26953125" customWidth="1"/>
    <col min="2" max="2" width="10.1796875" customWidth="1"/>
    <col min="3" max="3" width="15" customWidth="1"/>
    <col min="4" max="6" width="10.7265625" style="3" hidden="1" customWidth="1"/>
    <col min="7" max="7" width="10.7265625" hidden="1" customWidth="1"/>
    <col min="8" max="14" width="10.7265625" style="3" hidden="1" customWidth="1"/>
    <col min="15" max="15" width="14.1796875" style="3" customWidth="1"/>
    <col min="16" max="16" width="10.7265625" style="3" hidden="1" customWidth="1"/>
    <col min="17" max="17" width="15.453125" style="3" customWidth="1"/>
    <col min="18" max="18" width="8.7265625" style="3" hidden="1" customWidth="1"/>
    <col min="19" max="19" width="10.7265625" style="3" customWidth="1"/>
    <col min="20" max="20" width="8.26953125" style="3" customWidth="1"/>
    <col min="21" max="21" width="14.7265625" style="3" hidden="1" customWidth="1"/>
    <col min="22" max="22" width="21.1796875" customWidth="1"/>
    <col min="23" max="23" width="3.1796875" style="3" hidden="1" customWidth="1"/>
    <col min="24" max="24" width="22" style="3" customWidth="1"/>
    <col min="25" max="25" width="3" customWidth="1"/>
    <col min="26" max="26" width="10.453125" hidden="1" customWidth="1"/>
    <col min="27" max="27" width="10.453125" style="3" hidden="1" customWidth="1"/>
    <col min="28" max="28" width="10.453125" hidden="1" customWidth="1"/>
    <col min="29" max="29" width="10.453125" style="3" hidden="1" customWidth="1"/>
    <col min="30" max="30" width="10.453125" hidden="1" customWidth="1"/>
    <col min="31" max="31" width="10.453125" style="3" hidden="1" customWidth="1"/>
    <col min="32" max="32" width="10.453125" hidden="1" customWidth="1"/>
    <col min="33" max="33" width="10.453125" style="3" hidden="1" customWidth="1"/>
    <col min="34" max="34" width="10.453125" customWidth="1"/>
  </cols>
  <sheetData>
    <row r="1" spans="1:42" ht="15" customHeight="1" x14ac:dyDescent="0.35">
      <c r="A1" s="177" t="s">
        <v>183</v>
      </c>
      <c r="B1" s="177"/>
      <c r="C1" s="71"/>
      <c r="D1" s="71"/>
      <c r="E1" s="71"/>
      <c r="F1" s="71"/>
      <c r="G1" s="71"/>
      <c r="H1" s="71"/>
      <c r="I1" s="71"/>
      <c r="J1" s="71"/>
      <c r="K1" s="71"/>
      <c r="L1" s="71"/>
      <c r="M1" s="71"/>
      <c r="N1" s="81"/>
      <c r="O1" s="81" t="s">
        <v>169</v>
      </c>
      <c r="P1" s="71"/>
      <c r="Q1" s="71"/>
      <c r="R1" s="71"/>
      <c r="S1" s="71"/>
      <c r="T1" s="71"/>
      <c r="U1" s="72"/>
      <c r="V1" s="71"/>
      <c r="W1" s="71"/>
      <c r="X1" s="71"/>
      <c r="Y1" s="71"/>
      <c r="AH1" s="84"/>
      <c r="AI1" s="84"/>
      <c r="AJ1" s="84"/>
      <c r="AK1" s="84"/>
      <c r="AL1" s="84"/>
      <c r="AM1" s="84"/>
      <c r="AN1" s="84"/>
      <c r="AO1" s="84"/>
    </row>
    <row r="2" spans="1:42" ht="15" customHeight="1" x14ac:dyDescent="0.35">
      <c r="A2" s="177"/>
      <c r="B2" s="177"/>
      <c r="C2" s="82" t="s">
        <v>167</v>
      </c>
      <c r="D2" s="69"/>
      <c r="E2" s="69"/>
      <c r="F2" s="69"/>
      <c r="G2" s="69"/>
      <c r="H2" s="69"/>
      <c r="I2" s="69"/>
      <c r="J2" s="69"/>
      <c r="K2" s="69"/>
      <c r="L2" s="69"/>
      <c r="M2" s="69"/>
      <c r="N2" s="81"/>
      <c r="O2" s="70"/>
      <c r="P2" s="71"/>
      <c r="Q2" s="82" t="s">
        <v>168</v>
      </c>
      <c r="R2" s="71"/>
      <c r="S2" s="70"/>
      <c r="T2" s="83">
        <f>IF(O2=0,0,IF(S2=0,0,S2-O2+1))</f>
        <v>0</v>
      </c>
      <c r="U2" s="81" t="s">
        <v>163</v>
      </c>
      <c r="V2" s="81" t="s">
        <v>163</v>
      </c>
      <c r="W2" s="72"/>
      <c r="X2" s="73"/>
      <c r="Y2" s="71"/>
      <c r="AH2" s="84"/>
      <c r="AI2" s="84"/>
      <c r="AJ2" s="84"/>
      <c r="AK2" s="84"/>
      <c r="AL2" s="84"/>
      <c r="AM2" s="84"/>
      <c r="AN2" s="84"/>
      <c r="AO2" s="84"/>
    </row>
    <row r="3" spans="1:42" ht="18" customHeight="1" x14ac:dyDescent="0.35">
      <c r="A3" s="177"/>
      <c r="B3" s="177"/>
      <c r="C3" s="71"/>
      <c r="D3" s="65"/>
      <c r="E3" s="65"/>
      <c r="F3" s="65"/>
      <c r="G3" s="65"/>
      <c r="H3" s="65"/>
      <c r="I3" s="65"/>
      <c r="J3" s="69"/>
      <c r="K3" s="65"/>
      <c r="L3" s="65"/>
      <c r="M3" s="65"/>
      <c r="N3" s="71"/>
      <c r="O3" s="71"/>
      <c r="P3" s="71"/>
      <c r="Q3" s="71"/>
      <c r="R3" s="71"/>
      <c r="S3" s="73"/>
      <c r="T3" s="74"/>
      <c r="U3" s="72"/>
      <c r="V3" s="72"/>
      <c r="W3" s="72"/>
      <c r="X3" s="73"/>
      <c r="Y3" s="71"/>
      <c r="Z3" s="3"/>
      <c r="AB3" s="3"/>
    </row>
    <row r="4" spans="1:42" s="3" customFormat="1" ht="19.5" x14ac:dyDescent="0.45">
      <c r="A4" s="177"/>
      <c r="B4" s="177"/>
      <c r="C4" s="86"/>
      <c r="D4" s="86"/>
      <c r="E4" s="86"/>
      <c r="F4" s="86"/>
      <c r="G4" s="86"/>
      <c r="H4" s="86"/>
      <c r="I4" s="86"/>
      <c r="J4" s="86"/>
      <c r="K4" s="86"/>
      <c r="L4" s="86"/>
      <c r="M4" s="86"/>
      <c r="N4" s="86"/>
      <c r="O4" s="86"/>
      <c r="P4" s="86"/>
      <c r="Q4" s="86"/>
      <c r="R4" s="86"/>
      <c r="S4" s="86"/>
      <c r="T4" s="86"/>
      <c r="U4" s="72"/>
      <c r="V4" s="72"/>
      <c r="W4" s="72"/>
      <c r="X4" s="73"/>
      <c r="Y4" s="71"/>
    </row>
    <row r="5" spans="1:42" s="3" customFormat="1" ht="19.5" x14ac:dyDescent="0.3">
      <c r="A5" s="173" t="s">
        <v>179</v>
      </c>
      <c r="B5" s="173"/>
      <c r="C5" s="173"/>
      <c r="D5" s="173"/>
      <c r="E5" s="173"/>
      <c r="F5" s="173"/>
      <c r="G5" s="173"/>
      <c r="H5" s="173"/>
      <c r="I5" s="173"/>
      <c r="J5" s="173"/>
      <c r="K5" s="173"/>
      <c r="L5" s="173"/>
      <c r="M5" s="173"/>
      <c r="N5" s="173"/>
      <c r="O5" s="173"/>
      <c r="P5" s="173"/>
      <c r="Q5" s="173"/>
      <c r="R5" s="173"/>
      <c r="S5" s="173"/>
      <c r="T5" s="86"/>
      <c r="U5" s="72"/>
      <c r="V5" s="72"/>
      <c r="W5" s="72"/>
      <c r="X5" s="73"/>
      <c r="Y5" s="71"/>
    </row>
    <row r="6" spans="1:42" ht="15" customHeight="1" x14ac:dyDescent="0.35">
      <c r="A6" s="194" t="s">
        <v>177</v>
      </c>
      <c r="B6" s="195"/>
      <c r="C6" s="195"/>
      <c r="D6" s="195"/>
      <c r="E6" s="195"/>
      <c r="F6" s="195"/>
      <c r="G6" s="195"/>
      <c r="H6" s="195"/>
      <c r="I6" s="195"/>
      <c r="J6" s="195"/>
      <c r="K6" s="195"/>
      <c r="L6" s="195"/>
      <c r="M6" s="195"/>
      <c r="N6" s="195"/>
      <c r="O6" s="195"/>
      <c r="P6" s="195"/>
      <c r="Q6" s="195"/>
      <c r="R6" s="195"/>
      <c r="S6" s="196"/>
      <c r="T6" s="186"/>
      <c r="U6" s="72"/>
      <c r="V6" s="72"/>
      <c r="W6" s="72"/>
      <c r="X6" s="73"/>
      <c r="Y6" s="71"/>
      <c r="Z6" s="3"/>
      <c r="AB6" s="3"/>
    </row>
    <row r="7" spans="1:42" s="3" customFormat="1" ht="15" customHeight="1" x14ac:dyDescent="0.35">
      <c r="A7" s="197"/>
      <c r="B7" s="198"/>
      <c r="C7" s="198"/>
      <c r="D7" s="198"/>
      <c r="E7" s="198"/>
      <c r="F7" s="198"/>
      <c r="G7" s="198"/>
      <c r="H7" s="198"/>
      <c r="I7" s="198"/>
      <c r="J7" s="198"/>
      <c r="K7" s="198"/>
      <c r="L7" s="198"/>
      <c r="M7" s="198"/>
      <c r="N7" s="198"/>
      <c r="O7" s="198"/>
      <c r="P7" s="198"/>
      <c r="Q7" s="198"/>
      <c r="R7" s="198"/>
      <c r="S7" s="199"/>
      <c r="T7" s="186"/>
      <c r="U7" s="72"/>
      <c r="V7" s="72"/>
      <c r="W7" s="72"/>
      <c r="X7" s="74"/>
      <c r="Y7" s="71"/>
    </row>
    <row r="8" spans="1:42" ht="15" customHeight="1" x14ac:dyDescent="0.35">
      <c r="A8" s="197"/>
      <c r="B8" s="198"/>
      <c r="C8" s="198"/>
      <c r="D8" s="198"/>
      <c r="E8" s="198"/>
      <c r="F8" s="198"/>
      <c r="G8" s="198"/>
      <c r="H8" s="198"/>
      <c r="I8" s="198"/>
      <c r="J8" s="198"/>
      <c r="K8" s="198"/>
      <c r="L8" s="198"/>
      <c r="M8" s="198"/>
      <c r="N8" s="198"/>
      <c r="O8" s="198"/>
      <c r="P8" s="198"/>
      <c r="Q8" s="198"/>
      <c r="R8" s="198"/>
      <c r="S8" s="199"/>
      <c r="T8" s="186"/>
      <c r="U8" s="72"/>
      <c r="V8" s="72"/>
      <c r="W8" s="72"/>
      <c r="X8" s="74"/>
      <c r="Y8" s="71"/>
      <c r="Z8" s="3"/>
      <c r="AB8" s="3"/>
    </row>
    <row r="9" spans="1:42" ht="15" customHeight="1" x14ac:dyDescent="0.35">
      <c r="A9" s="200"/>
      <c r="B9" s="201"/>
      <c r="C9" s="201"/>
      <c r="D9" s="201"/>
      <c r="E9" s="201"/>
      <c r="F9" s="201"/>
      <c r="G9" s="201"/>
      <c r="H9" s="201"/>
      <c r="I9" s="201"/>
      <c r="J9" s="201"/>
      <c r="K9" s="201"/>
      <c r="L9" s="201"/>
      <c r="M9" s="201"/>
      <c r="N9" s="201"/>
      <c r="O9" s="201"/>
      <c r="P9" s="201"/>
      <c r="Q9" s="201"/>
      <c r="R9" s="201"/>
      <c r="S9" s="202"/>
      <c r="T9" s="187"/>
      <c r="U9" s="178" t="str">
        <f>IF(A6=codes!A5,"Minimaal 14 en max. 360 dagen",IF(A6=codes!A6,"Minimaal 2 en max. 60 dagen (ex reisdgn)",IF(A6=codes!A7,"Minimaal 1 en max. 60 dagen",IF(A6=codes!A8,"Minimaal 2 en max. 60 dagen (ex reisdgn)",""))))</f>
        <v>Minimaal 14 en max. 360 dagen</v>
      </c>
      <c r="V9" s="179"/>
      <c r="W9" s="179"/>
      <c r="X9" s="180"/>
      <c r="Y9" s="71"/>
      <c r="Z9" s="3"/>
      <c r="AB9" s="3"/>
    </row>
    <row r="10" spans="1:42" ht="24" customHeight="1" x14ac:dyDescent="0.35">
      <c r="A10" s="183" t="s">
        <v>159</v>
      </c>
      <c r="B10" s="184"/>
      <c r="C10" s="185"/>
      <c r="D10" s="189" t="s">
        <v>170</v>
      </c>
      <c r="E10" s="175"/>
      <c r="F10" s="189" t="s">
        <v>171</v>
      </c>
      <c r="G10" s="175"/>
      <c r="H10" s="189" t="s">
        <v>174</v>
      </c>
      <c r="I10" s="175"/>
      <c r="J10" s="189" t="s">
        <v>175</v>
      </c>
      <c r="K10" s="175"/>
      <c r="L10" s="189" t="s">
        <v>176</v>
      </c>
      <c r="M10" s="175"/>
      <c r="N10" s="189" t="str">
        <f>IF($A$6=0,"",IF($A$6=codes!$A$5,H10,D10))</f>
        <v>students day 1-14</v>
      </c>
      <c r="O10" s="175"/>
      <c r="P10" s="189" t="str">
        <f>IF($A$6=0,"",IF($A$6=codes!$A$5,J10,F10))</f>
        <v>students day 15-60</v>
      </c>
      <c r="Q10" s="175"/>
      <c r="R10" s="189" t="str">
        <f>IF($A$6=0,"",IF($A$6=codes!$A$5,L10,"N.v.t."))</f>
        <v>students day 61-360</v>
      </c>
      <c r="S10" s="191"/>
      <c r="T10" s="75"/>
      <c r="U10" s="87"/>
      <c r="V10" s="174" t="s">
        <v>180</v>
      </c>
      <c r="W10" s="193" t="s">
        <v>181</v>
      </c>
      <c r="X10" s="174"/>
      <c r="Y10" s="71"/>
      <c r="Z10" s="3"/>
      <c r="AB10" s="3"/>
    </row>
    <row r="11" spans="1:42" ht="24" customHeight="1" x14ac:dyDescent="0.35">
      <c r="A11" s="78" t="s">
        <v>160</v>
      </c>
      <c r="B11" s="181" t="s">
        <v>161</v>
      </c>
      <c r="C11" s="182"/>
      <c r="D11" s="189"/>
      <c r="E11" s="175"/>
      <c r="F11" s="189"/>
      <c r="G11" s="175"/>
      <c r="H11" s="189"/>
      <c r="I11" s="175"/>
      <c r="J11" s="189"/>
      <c r="K11" s="175"/>
      <c r="L11" s="189"/>
      <c r="M11" s="175"/>
      <c r="N11" s="189"/>
      <c r="O11" s="175"/>
      <c r="P11" s="189"/>
      <c r="Q11" s="175"/>
      <c r="R11" s="189"/>
      <c r="S11" s="191"/>
      <c r="T11" s="75"/>
      <c r="U11" s="88"/>
      <c r="V11" s="175"/>
      <c r="W11" s="189"/>
      <c r="X11" s="175"/>
      <c r="Y11" s="71"/>
      <c r="Z11" s="3"/>
      <c r="AB11" s="3"/>
    </row>
    <row r="12" spans="1:42" ht="24" customHeight="1" x14ac:dyDescent="0.35">
      <c r="A12" s="79"/>
      <c r="B12" s="80" t="s">
        <v>163</v>
      </c>
      <c r="C12" s="80" t="s">
        <v>162</v>
      </c>
      <c r="D12" s="190"/>
      <c r="E12" s="176"/>
      <c r="F12" s="190"/>
      <c r="G12" s="176"/>
      <c r="H12" s="190"/>
      <c r="I12" s="176"/>
      <c r="J12" s="190"/>
      <c r="K12" s="176"/>
      <c r="L12" s="190"/>
      <c r="M12" s="176"/>
      <c r="N12" s="190"/>
      <c r="O12" s="176"/>
      <c r="P12" s="190"/>
      <c r="Q12" s="176"/>
      <c r="R12" s="190"/>
      <c r="S12" s="192"/>
      <c r="T12" s="75"/>
      <c r="U12" s="89"/>
      <c r="V12" s="176"/>
      <c r="W12" s="190"/>
      <c r="X12" s="176"/>
      <c r="Y12" s="71"/>
      <c r="Z12" s="188" t="str">
        <f>codes!A5</f>
        <v>VET learners mobility (students)</v>
      </c>
      <c r="AA12" s="188"/>
      <c r="AB12" s="188" t="str">
        <f>codes!A6</f>
        <v>VET staff mobility</v>
      </c>
      <c r="AC12" s="188"/>
      <c r="AD12" s="188" t="str">
        <f>codes!A7</f>
        <v>VET accompanying persons mobility</v>
      </c>
      <c r="AE12" s="188"/>
      <c r="AF12" s="188" t="str">
        <f>codes!A8</f>
        <v>Adult Education staff mobility</v>
      </c>
      <c r="AG12" s="188"/>
    </row>
    <row r="13" spans="1:42" s="3" customFormat="1" ht="15" x14ac:dyDescent="0.25">
      <c r="A13" s="59"/>
      <c r="B13" s="60"/>
      <c r="C13" s="60"/>
      <c r="D13" s="53" t="s">
        <v>165</v>
      </c>
      <c r="E13" s="58" t="s">
        <v>166</v>
      </c>
      <c r="F13" s="53" t="s">
        <v>165</v>
      </c>
      <c r="G13" s="58" t="s">
        <v>166</v>
      </c>
      <c r="H13" s="53" t="s">
        <v>165</v>
      </c>
      <c r="I13" s="58" t="s">
        <v>166</v>
      </c>
      <c r="J13" s="53" t="s">
        <v>165</v>
      </c>
      <c r="K13" s="58" t="s">
        <v>166</v>
      </c>
      <c r="L13" s="53" t="s">
        <v>165</v>
      </c>
      <c r="M13" s="58" t="s">
        <v>166</v>
      </c>
      <c r="N13" s="61" t="s">
        <v>165</v>
      </c>
      <c r="O13" s="60"/>
      <c r="P13" s="60"/>
      <c r="Q13" s="60"/>
      <c r="R13" s="60"/>
      <c r="S13" s="60"/>
      <c r="T13" s="75"/>
      <c r="U13" s="61" t="s">
        <v>165</v>
      </c>
      <c r="V13" s="60"/>
      <c r="W13" s="60"/>
      <c r="X13" s="60"/>
      <c r="Y13" s="71"/>
      <c r="Z13" s="64" t="s">
        <v>165</v>
      </c>
      <c r="AA13" s="64" t="s">
        <v>166</v>
      </c>
      <c r="AB13" s="64" t="s">
        <v>165</v>
      </c>
      <c r="AC13" s="64" t="s">
        <v>166</v>
      </c>
      <c r="AD13" s="64" t="s">
        <v>165</v>
      </c>
      <c r="AE13" s="64" t="s">
        <v>166</v>
      </c>
      <c r="AF13" s="64" t="s">
        <v>165</v>
      </c>
      <c r="AG13" s="64" t="s">
        <v>166</v>
      </c>
    </row>
    <row r="14" spans="1:42" ht="15" customHeight="1" x14ac:dyDescent="0.35">
      <c r="A14" s="54" t="s">
        <v>29</v>
      </c>
      <c r="B14" s="55">
        <v>21</v>
      </c>
      <c r="C14" s="55">
        <v>50</v>
      </c>
      <c r="D14" s="57">
        <f>IF(A14=0,0,LOOKUP(A14,'KA1 - Individ Support Nat Rates'!$L$12:$L$45,'KA1 - Individ Support Nat Rates'!$B$12:$B$45))</f>
        <v>80</v>
      </c>
      <c r="E14" s="56">
        <f>IF(A14=0,0,LOOKUP(A14,'KA1 - Individ Support Nat Rates'!$L$12:$L$45,'KA1 - Individ Support Nat Rates'!$C$12:$C$45))</f>
        <v>160</v>
      </c>
      <c r="F14" s="57">
        <f>IF(A14=0,0,LOOKUP(A14,'KA1 - Individ Support Nat Rates'!$L$12:$L$45,'KA1 - Individ Support Nat Rates'!$D$12:$D$45))</f>
        <v>56</v>
      </c>
      <c r="G14" s="56">
        <f>IF(A14=0,0,LOOKUP(A14,'KA1 - Individ Support Nat Rates'!$L$12:$L$45,'KA1 - Individ Support Nat Rates'!$E$12:$E$45))</f>
        <v>112</v>
      </c>
      <c r="H14" s="57">
        <f>IF(A14=0,0,LOOKUP(A14,'KA1 - Individ Support Nat Rates'!$L$12:$L$45,'KA1 - Individ Support Nat Rates'!$F$12:$F$45))</f>
        <v>28</v>
      </c>
      <c r="I14" s="56">
        <f>IF(A14=0,0,LOOKUP(A14,'KA1 - Individ Support Nat Rates'!$L$12:$L$45,'KA1 - Individ Support Nat Rates'!$R$12:$R$45))</f>
        <v>43</v>
      </c>
      <c r="J14" s="57">
        <f>IF(A14=0,0,LOOKUP(A14,'KA1 - Individ Support Nat Rates'!$L$12:$L$45,'KA1 - Individ Support Nat Rates'!$H$12:$H$45))</f>
        <v>20</v>
      </c>
      <c r="K14" s="56">
        <f>IF(A14=0,0,LOOKUP(A14,'KA1 - Individ Support Nat Rates'!$L$12:$L$45,'KA1 - Individ Support Nat Rates'!$S$12:$S$45))</f>
        <v>30</v>
      </c>
      <c r="L14" s="57">
        <f>IF(A14=0,0,LOOKUP(A14,'KA1 - Individ Support Nat Rates'!$L$12:$L$45,'KA1 - Individ Support Nat Rates'!$J$12:$J$45))</f>
        <v>14</v>
      </c>
      <c r="M14" s="56">
        <f>IF(A14=0,0,LOOKUP(A14,'KA1 - Individ Support Nat Rates'!$L$12:$L$45,'KA1 - Individ Support Nat Rates'!$T$12:$T$45))</f>
        <v>22</v>
      </c>
      <c r="N14" s="62">
        <f>IF($A$6=0,0,IF($A$6=codes!$A$5,'Calculator Call 2016'!H14,D14))</f>
        <v>28</v>
      </c>
      <c r="O14" s="62">
        <f>IF($A$6=0,0,IF($A$6=codes!$A$5,'Calculator Call 2016'!I14,E14))</f>
        <v>43</v>
      </c>
      <c r="P14" s="62">
        <f>IF($A$6=0,0,IF($A$6=codes!$A$5,'Calculator Call 2016'!J14,F14))</f>
        <v>20</v>
      </c>
      <c r="Q14" s="62">
        <f>IF($A$6=0,0,IF($A$6=codes!$A$5,'Calculator Call 2016'!K14,G14))</f>
        <v>30</v>
      </c>
      <c r="R14" s="62">
        <f>IF($A$6=0,0,IF($A$6=codes!$A$5,'Calculator Call 2016'!L14,""))</f>
        <v>14</v>
      </c>
      <c r="S14" s="63">
        <f>IF($A$6=0,0,IF($A$6=codes!$A$5,'Calculator Call 2016'!M14,""))</f>
        <v>22</v>
      </c>
      <c r="T14" s="76"/>
      <c r="U14" s="66">
        <f>IF($A$6=0,0,IF($A$6=codes!$A$5,Z14,IF($A$6=codes!$A$6,AB14,IF($A$6=codes!$A$7,AD14,IF($A$6=codes!$A$8,AF14,"Raadpleeg het Agentschap")))))</f>
        <v>532</v>
      </c>
      <c r="V14" s="67">
        <f>IF($A$6=0,0,IF($A$6=codes!$A$5,AA14,IF($A$6=codes!$A$6,AC14,IF($A$6=codes!$A$7,AE14,IF($A$6=codes!$A$8,AG14,"Raadpleeg het Agentschap")))))</f>
        <v>812</v>
      </c>
      <c r="W14" s="67">
        <f>IF(U14="Teveel dagen",0,C14*U14)</f>
        <v>26600</v>
      </c>
      <c r="X14" s="68">
        <f>IF(V14="teveel dagen",0,C14*V14)</f>
        <v>40600</v>
      </c>
      <c r="Y14" s="71"/>
      <c r="Z14" s="3">
        <f>IF($A$6=codes!$A$5,IF(B14&gt;360,"Teveel dagen",IF(B14&lt;15,B14*N14,IF(B14&lt;61,SUM((14*N14)+((B14-14)*P14)),IF(B14&lt;361,SUM((14*N14)+(46*P14)+((B14-60)*R14)))))),0)</f>
        <v>532</v>
      </c>
      <c r="AA14" s="3">
        <f>IF($A$6=codes!$A$5,IF(B14&gt;360,"Teveel dagen",IF(B14&lt;15,B14*O14,IF(B14&lt;61,SUM((14*O14)+((B14-14)*Q14)),IF(B14&lt;361,SUM((14*O14)+(46*Q14)+((B14-60)*S14)))))),0)</f>
        <v>812</v>
      </c>
      <c r="AB14" s="3">
        <f>IF($A$6=codes!$A$6,IF(B14&gt;98,"Teveel dagen",IF(B14&lt;15,B14*N14,IF(B14&gt;14,SUM((14*N14)+((B14-14)*P14))))),0)</f>
        <v>0</v>
      </c>
      <c r="AC14" s="3">
        <f>IF($A$6=codes!$A$6,IF(B14&gt;98,"Teveel dagen",IF(B14&lt;15,B14*O14,IF(B14&gt;14,SUM((14*O14)+((B14-14)*Q14))))),0)</f>
        <v>0</v>
      </c>
      <c r="AD14" s="3">
        <f>IF($A$6=codes!$A$7,IF(B14&gt;98,"Teveel dagen",IF(B14&lt;15,B14*N14,IF(B14&gt;14,SUM((14*N14)+((B14-14)*P14))))),0)</f>
        <v>0</v>
      </c>
      <c r="AE14" s="3">
        <f>IF($A$6=codes!$A$7,IF(B14&gt;98,"Teveel dagen",IF(B14&lt;15,B14*O14,IF(B14&gt;14,SUM((14*O14)+((B14-14)*Q14))))),0)</f>
        <v>0</v>
      </c>
      <c r="AF14" s="3">
        <f>IF($A$6=codes!$A$8,IF(B14&gt;98,"Teveel dagen",IF(B14&lt;15,B14*N14,IF(B14&gt;14,SUM((14*N14)+((B14-14)*P14))))),0)</f>
        <v>0</v>
      </c>
      <c r="AG14" s="3">
        <f>IF($A$6=codes!$A$8,IF(B14&gt;98,"Teveel dagen",IF(B14&lt;15,B14*O14,IF(B14&gt;14,SUM((14*O14)+((B14-14)*Q14))))),0)</f>
        <v>0</v>
      </c>
      <c r="AH14" s="172" t="s">
        <v>182</v>
      </c>
      <c r="AI14" s="172"/>
      <c r="AJ14" s="172"/>
      <c r="AK14" s="172"/>
      <c r="AL14" s="172"/>
      <c r="AM14" s="172"/>
      <c r="AN14" s="172"/>
      <c r="AO14" s="172"/>
      <c r="AP14" s="172"/>
    </row>
    <row r="15" spans="1:42" x14ac:dyDescent="0.35">
      <c r="A15" s="54"/>
      <c r="B15" s="55"/>
      <c r="C15" s="55"/>
      <c r="D15" s="57">
        <f>IF(A15=0,0,LOOKUP(A15,'KA1 - Individ Support Nat Rates'!$L$12:$L$45,'KA1 - Individ Support Nat Rates'!$B$12:$B$45))</f>
        <v>0</v>
      </c>
      <c r="E15" s="56">
        <f>IF(A15=0,0,LOOKUP(A15,'KA1 - Individ Support Nat Rates'!$L$12:$L$45,'KA1 - Individ Support Nat Rates'!$C$12:$C$45))</f>
        <v>0</v>
      </c>
      <c r="F15" s="57">
        <f>IF(A15=0,0,LOOKUP(A15,'KA1 - Individ Support Nat Rates'!$L$12:$L$45,'KA1 - Individ Support Nat Rates'!$D$12:$D$45))</f>
        <v>0</v>
      </c>
      <c r="G15" s="56">
        <f>IF(A15=0,0,LOOKUP(A15,'KA1 - Individ Support Nat Rates'!$L$12:$L$45,'KA1 - Individ Support Nat Rates'!$E$12:$E$45))</f>
        <v>0</v>
      </c>
      <c r="H15" s="57">
        <f>IF(A15=0,0,LOOKUP(A15,'KA1 - Individ Support Nat Rates'!$L$12:$L$45,'KA1 - Individ Support Nat Rates'!$F$12:$F$45))</f>
        <v>0</v>
      </c>
      <c r="I15" s="56">
        <f>IF(A15=0,0,LOOKUP(A15,'KA1 - Individ Support Nat Rates'!$L$12:$L$45,'KA1 - Individ Support Nat Rates'!$R$12:$R$45))</f>
        <v>0</v>
      </c>
      <c r="J15" s="57">
        <f>IF(A15=0,0,LOOKUP(A15,'KA1 - Individ Support Nat Rates'!$L$12:$L$45,'KA1 - Individ Support Nat Rates'!$H$12:$H$45))</f>
        <v>0</v>
      </c>
      <c r="K15" s="56">
        <f>IF(A15=0,0,LOOKUP(A15,'KA1 - Individ Support Nat Rates'!$L$12:$L$45,'KA1 - Individ Support Nat Rates'!$S$12:$S$45))</f>
        <v>0</v>
      </c>
      <c r="L15" s="57">
        <f>IF(A15=0,0,LOOKUP(A15,'KA1 - Individ Support Nat Rates'!$L$12:$L$45,'KA1 - Individ Support Nat Rates'!$J$12:$J$45))</f>
        <v>0</v>
      </c>
      <c r="M15" s="56">
        <f>IF(A15=0,0,LOOKUP(A15,'KA1 - Individ Support Nat Rates'!$L$12:$L$45,'KA1 - Individ Support Nat Rates'!$T$12:$T$45))</f>
        <v>0</v>
      </c>
      <c r="N15" s="62">
        <f>IF($A$6=0,0,IF($A$6=codes!$A$5,'Calculator Call 2016'!H15,D15))</f>
        <v>0</v>
      </c>
      <c r="O15" s="62">
        <f>IF($A$6=0,0,IF($A$6=codes!$A$5,'Calculator Call 2016'!I15,E15))</f>
        <v>0</v>
      </c>
      <c r="P15" s="62">
        <f>IF($A$6=0,0,IF($A$6=codes!$A$5,'Calculator Call 2016'!J15,F15))</f>
        <v>0</v>
      </c>
      <c r="Q15" s="62">
        <f>IF($A$6=0,0,IF($A$6=codes!$A$5,'Calculator Call 2016'!K15,G15))</f>
        <v>0</v>
      </c>
      <c r="R15" s="62">
        <f>IF($A$6=0,0,IF($A$6=codes!$A$5,'Calculator Call 2016'!L15,""))</f>
        <v>0</v>
      </c>
      <c r="S15" s="63">
        <f>IF($A$6=0,0,IF($A$6=codes!$A$5,'Calculator Call 2016'!M15,""))</f>
        <v>0</v>
      </c>
      <c r="T15" s="76"/>
      <c r="U15" s="66">
        <f>IF($A$6=0,0,IF($A$6=codes!$A$5,Z15,IF($A$6=codes!$A$6,AB15,IF($A$6=codes!$A$7,AD15,IF($A$6=codes!$A$8,AF15,"Raadpleeg het Agentschap")))))</f>
        <v>0</v>
      </c>
      <c r="V15" s="67">
        <f>IF($A$6=0,0,IF($A$6=codes!$A$5,AA15,IF($A$6=codes!$A$6,AC15,IF($A$6=codes!$A$7,AE15,IF($A$6=codes!$A$8,AG15,"Raadpleeg het Agentschap")))))</f>
        <v>0</v>
      </c>
      <c r="W15" s="67">
        <f t="shared" ref="W15:W46" si="0">IF(U15="Teveel dagen",0,C15*U15)</f>
        <v>0</v>
      </c>
      <c r="X15" s="68">
        <f t="shared" ref="X15:X46" si="1">IF(V15="teveel dagen",0,C15*V15)</f>
        <v>0</v>
      </c>
      <c r="Y15" s="71"/>
      <c r="Z15" s="3">
        <f>IF($A$6=codes!$A$5,IF(B15&gt;360,"Teveel dagen",IF(B15&lt;15,B15*N15,IF(B15&lt;61,SUM((14*N15)+((B15-14)*P15)),IF(B15&lt;361,SUM((14*N15)+(46*P15)+((B15-60)*R15)))))),0)</f>
        <v>0</v>
      </c>
      <c r="AA15" s="3">
        <f>IF($A$6=codes!$A$5,IF(B15&gt;360,"Teveel dagen",IF(B15&lt;15,B15*O15,IF(B15&lt;61,SUM((14*O15)+((B15-14)*Q15)),IF(B15&lt;361,SUM((14*O15)+(46*Q15)+((B15-60)*S15)))))),0)</f>
        <v>0</v>
      </c>
      <c r="AB15" s="3">
        <f>IF($A$6=codes!$A$6,IF(B15&gt;98,"Teveel dagen",IF(B15&lt;15,B15*N15,IF(B15&gt;14,SUM((14*N15)+((B15-14)*P15))))),0)</f>
        <v>0</v>
      </c>
      <c r="AC15" s="3">
        <f>IF($A$6=codes!$A$6,IF(B15&gt;98,"Teveel dagen",IF(B15&lt;15,B15*O15,IF(B15&gt;14,SUM((14*O15)+((B15-14)*Q15))))),0)</f>
        <v>0</v>
      </c>
      <c r="AD15" s="3">
        <f>IF($A$6=codes!$A$7,IF(B15&gt;98,"Teveel dagen",IF(B15&lt;15,B15*N15,IF(B15&gt;14,SUM((14*N15)+((B15-14)*P15))))),0)</f>
        <v>0</v>
      </c>
      <c r="AE15" s="3">
        <f>IF($A$6=codes!$A$7,IF(B15&gt;98,"Teveel dagen",IF(B15&lt;15,B15*O15,IF(B15&gt;14,SUM((14*O15)+((B15-14)*Q15))))),0)</f>
        <v>0</v>
      </c>
      <c r="AF15" s="3">
        <f>IF($A$6=codes!$A$8,IF(B15&gt;98,"Teveel dagen",IF(B15&lt;15,B15*N15,IF(B15&gt;14,SUM((14*N15)+((B15-14)*P15))))),0)</f>
        <v>0</v>
      </c>
      <c r="AG15" s="3">
        <f>IF($A$6=codes!$A$8,IF(B15&gt;98,"Teveel dagen",IF(B15&lt;15,B15*O15,IF(B15&gt;14,SUM((14*O15)+((B15-14)*Q15))))),0)</f>
        <v>0</v>
      </c>
      <c r="AH15" s="172"/>
      <c r="AI15" s="172"/>
      <c r="AJ15" s="172"/>
      <c r="AK15" s="172"/>
      <c r="AL15" s="172"/>
      <c r="AM15" s="172"/>
      <c r="AN15" s="172"/>
      <c r="AO15" s="172"/>
      <c r="AP15" s="172"/>
    </row>
    <row r="16" spans="1:42" x14ac:dyDescent="0.35">
      <c r="A16" s="54"/>
      <c r="B16" s="55"/>
      <c r="C16" s="55"/>
      <c r="D16" s="57">
        <f>IF(A16=0,0,LOOKUP(A16,'KA1 - Individ Support Nat Rates'!$L$12:$L$45,'KA1 - Individ Support Nat Rates'!$B$12:$B$45))</f>
        <v>0</v>
      </c>
      <c r="E16" s="56">
        <f>IF(A16=0,0,LOOKUP(A16,'KA1 - Individ Support Nat Rates'!$L$12:$L$45,'KA1 - Individ Support Nat Rates'!$C$12:$C$45))</f>
        <v>0</v>
      </c>
      <c r="F16" s="57">
        <f>IF(A16=0,0,LOOKUP(A16,'KA1 - Individ Support Nat Rates'!$L$12:$L$45,'KA1 - Individ Support Nat Rates'!$D$12:$D$45))</f>
        <v>0</v>
      </c>
      <c r="G16" s="56">
        <f>IF(A16=0,0,LOOKUP(A16,'KA1 - Individ Support Nat Rates'!$L$12:$L$45,'KA1 - Individ Support Nat Rates'!$E$12:$E$45))</f>
        <v>0</v>
      </c>
      <c r="H16" s="57">
        <f>IF(A16=0,0,LOOKUP(A16,'KA1 - Individ Support Nat Rates'!$L$12:$L$45,'KA1 - Individ Support Nat Rates'!$F$12:$F$45))</f>
        <v>0</v>
      </c>
      <c r="I16" s="56">
        <f>IF(A16=0,0,LOOKUP(A16,'KA1 - Individ Support Nat Rates'!$L$12:$L$45,'KA1 - Individ Support Nat Rates'!$R$12:$R$45))</f>
        <v>0</v>
      </c>
      <c r="J16" s="57">
        <f>IF(A16=0,0,LOOKUP(A16,'KA1 - Individ Support Nat Rates'!$L$12:$L$45,'KA1 - Individ Support Nat Rates'!$H$12:$H$45))</f>
        <v>0</v>
      </c>
      <c r="K16" s="56">
        <f>IF(A16=0,0,LOOKUP(A16,'KA1 - Individ Support Nat Rates'!$L$12:$L$45,'KA1 - Individ Support Nat Rates'!$S$12:$S$45))</f>
        <v>0</v>
      </c>
      <c r="L16" s="57">
        <f>IF(A16=0,0,LOOKUP(A16,'KA1 - Individ Support Nat Rates'!$L$12:$L$45,'KA1 - Individ Support Nat Rates'!$J$12:$J$45))</f>
        <v>0</v>
      </c>
      <c r="M16" s="56">
        <f>IF(A16=0,0,LOOKUP(A16,'KA1 - Individ Support Nat Rates'!$L$12:$L$45,'KA1 - Individ Support Nat Rates'!$T$12:$T$45))</f>
        <v>0</v>
      </c>
      <c r="N16" s="62">
        <f>IF($A$6=0,0,IF($A$6=codes!$A$5,'Calculator Call 2016'!H16,D16))</f>
        <v>0</v>
      </c>
      <c r="O16" s="62">
        <f>IF($A$6=0,0,IF($A$6=codes!$A$5,'Calculator Call 2016'!I16,E16))</f>
        <v>0</v>
      </c>
      <c r="P16" s="62">
        <f>IF($A$6=0,0,IF($A$6=codes!$A$5,'Calculator Call 2016'!J16,F16))</f>
        <v>0</v>
      </c>
      <c r="Q16" s="62">
        <f>IF($A$6=0,0,IF($A$6=codes!$A$5,'Calculator Call 2016'!K16,G16))</f>
        <v>0</v>
      </c>
      <c r="R16" s="62">
        <f>IF($A$6=0,0,IF($A$6=codes!$A$5,'Calculator Call 2016'!L16,""))</f>
        <v>0</v>
      </c>
      <c r="S16" s="63">
        <f>IF($A$6=0,0,IF($A$6=codes!$A$5,'Calculator Call 2016'!M16,""))</f>
        <v>0</v>
      </c>
      <c r="T16" s="76"/>
      <c r="U16" s="66">
        <f>IF($A$6=0,0,IF($A$6=codes!$A$5,Z16,IF($A$6=codes!$A$6,AB16,IF($A$6=codes!$A$7,AD16,IF($A$6=codes!$A$8,AF16,"Raadpleeg het Agentschap")))))</f>
        <v>0</v>
      </c>
      <c r="V16" s="67">
        <f>IF($A$6=0,0,IF($A$6=codes!$A$5,AA16,IF($A$6=codes!$A$6,AC16,IF($A$6=codes!$A$7,AE16,IF($A$6=codes!$A$8,AG16,"Raadpleeg het Agentschap")))))</f>
        <v>0</v>
      </c>
      <c r="W16" s="67">
        <f t="shared" si="0"/>
        <v>0</v>
      </c>
      <c r="X16" s="68">
        <f t="shared" si="1"/>
        <v>0</v>
      </c>
      <c r="Y16" s="71"/>
      <c r="Z16" s="3">
        <f>IF($A$6=codes!$A$5,IF(B16&gt;360,"Teveel dagen",IF(B16&lt;15,B16*N16,IF(B16&lt;61,SUM((14*N16)+((B16-14)*P16)),IF(B16&lt;361,SUM((14*N16)+(46*P16)+((B16-60)*R16)))))),0)</f>
        <v>0</v>
      </c>
      <c r="AA16" s="3">
        <f>IF($A$6=codes!$A$5,IF(B16&gt;360,"Teveel dagen",IF(B16&lt;15,B16*O16,IF(B16&lt;61,SUM((14*O16)+((B16-14)*Q16)),IF(B16&lt;361,SUM((14*O16)+(46*Q16)+((B16-60)*S16)))))),0)</f>
        <v>0</v>
      </c>
      <c r="AB16" s="3">
        <f>IF($A$6=codes!$A$6,IF(B16&gt;98,"Teveel dagen",IF(B16&lt;15,B16*N16,IF(B16&gt;14,SUM((14*N16)+((B16-14)*P16))))),0)</f>
        <v>0</v>
      </c>
      <c r="AC16" s="3">
        <f>IF($A$6=codes!$A$6,IF(B16&gt;98,"Teveel dagen",IF(B16&lt;15,B16*O16,IF(B16&gt;14,SUM((14*O16)+((B16-14)*Q16))))),0)</f>
        <v>0</v>
      </c>
      <c r="AD16" s="3">
        <f>IF($A$6=codes!$A$7,IF(B16&gt;98,"Teveel dagen",IF(B16&lt;15,B16*N16,IF(B16&gt;14,SUM((14*N16)+((B16-14)*P16))))),0)</f>
        <v>0</v>
      </c>
      <c r="AE16" s="3">
        <f>IF($A$6=codes!$A$7,IF(B16&gt;98,"Teveel dagen",IF(B16&lt;15,B16*O16,IF(B16&gt;14,SUM((14*O16)+((B16-14)*Q16))))),0)</f>
        <v>0</v>
      </c>
      <c r="AF16" s="3">
        <f>IF($A$6=codes!$A$8,IF(B16&gt;98,"Teveel dagen",IF(B16&lt;15,B16*N16,IF(B16&gt;14,SUM((14*N16)+((B16-14)*P16))))),0)</f>
        <v>0</v>
      </c>
      <c r="AG16" s="3">
        <f>IF($A$6=codes!$A$8,IF(B16&gt;98,"Teveel dagen",IF(B16&lt;15,B16*O16,IF(B16&gt;14,SUM((14*O16)+((B16-14)*Q16))))),0)</f>
        <v>0</v>
      </c>
      <c r="AH16" s="172"/>
      <c r="AI16" s="172"/>
      <c r="AJ16" s="172"/>
      <c r="AK16" s="172"/>
      <c r="AL16" s="172"/>
      <c r="AM16" s="172"/>
      <c r="AN16" s="172"/>
      <c r="AO16" s="172"/>
      <c r="AP16" s="172"/>
    </row>
    <row r="17" spans="1:43" x14ac:dyDescent="0.35">
      <c r="A17" s="54"/>
      <c r="B17" s="55"/>
      <c r="C17" s="55"/>
      <c r="D17" s="57">
        <f>IF(A17=0,0,LOOKUP(A17,'KA1 - Individ Support Nat Rates'!$L$12:$L$45,'KA1 - Individ Support Nat Rates'!$B$12:$B$45))</f>
        <v>0</v>
      </c>
      <c r="E17" s="56">
        <f>IF(A17=0,0,LOOKUP(A17,'KA1 - Individ Support Nat Rates'!$L$12:$L$45,'KA1 - Individ Support Nat Rates'!$C$12:$C$45))</f>
        <v>0</v>
      </c>
      <c r="F17" s="57">
        <f>IF(A17=0,0,LOOKUP(A17,'KA1 - Individ Support Nat Rates'!$L$12:$L$45,'KA1 - Individ Support Nat Rates'!$D$12:$D$45))</f>
        <v>0</v>
      </c>
      <c r="G17" s="56">
        <f>IF(A17=0,0,LOOKUP(A17,'KA1 - Individ Support Nat Rates'!$L$12:$L$45,'KA1 - Individ Support Nat Rates'!$E$12:$E$45))</f>
        <v>0</v>
      </c>
      <c r="H17" s="57">
        <f>IF(A17=0,0,LOOKUP(A17,'KA1 - Individ Support Nat Rates'!$L$12:$L$45,'KA1 - Individ Support Nat Rates'!$F$12:$F$45))</f>
        <v>0</v>
      </c>
      <c r="I17" s="56">
        <f>IF(A17=0,0,LOOKUP(A17,'KA1 - Individ Support Nat Rates'!$L$12:$L$45,'KA1 - Individ Support Nat Rates'!$R$12:$R$45))</f>
        <v>0</v>
      </c>
      <c r="J17" s="57">
        <f>IF(A17=0,0,LOOKUP(A17,'KA1 - Individ Support Nat Rates'!$L$12:$L$45,'KA1 - Individ Support Nat Rates'!$H$12:$H$45))</f>
        <v>0</v>
      </c>
      <c r="K17" s="56">
        <f>IF(A17=0,0,LOOKUP(A17,'KA1 - Individ Support Nat Rates'!$L$12:$L$45,'KA1 - Individ Support Nat Rates'!$S$12:$S$45))</f>
        <v>0</v>
      </c>
      <c r="L17" s="57">
        <f>IF(A17=0,0,LOOKUP(A17,'KA1 - Individ Support Nat Rates'!$L$12:$L$45,'KA1 - Individ Support Nat Rates'!$J$12:$J$45))</f>
        <v>0</v>
      </c>
      <c r="M17" s="56">
        <f>IF(A17=0,0,LOOKUP(A17,'KA1 - Individ Support Nat Rates'!$L$12:$L$45,'KA1 - Individ Support Nat Rates'!$T$12:$T$45))</f>
        <v>0</v>
      </c>
      <c r="N17" s="62">
        <f>IF($A$6=0,0,IF($A$6=codes!$A$5,'Calculator Call 2016'!H17,D17))</f>
        <v>0</v>
      </c>
      <c r="O17" s="62">
        <f>IF($A$6=0,0,IF($A$6=codes!$A$5,'Calculator Call 2016'!I17,E17))</f>
        <v>0</v>
      </c>
      <c r="P17" s="62">
        <f>IF($A$6=0,0,IF($A$6=codes!$A$5,'Calculator Call 2016'!J17,F17))</f>
        <v>0</v>
      </c>
      <c r="Q17" s="62">
        <f>IF($A$6=0,0,IF($A$6=codes!$A$5,'Calculator Call 2016'!K17,G17))</f>
        <v>0</v>
      </c>
      <c r="R17" s="62">
        <f>IF($A$6=0,0,IF($A$6=codes!$A$5,'Calculator Call 2016'!L17,""))</f>
        <v>0</v>
      </c>
      <c r="S17" s="63">
        <f>IF($A$6=0,0,IF($A$6=codes!$A$5,'Calculator Call 2016'!M17,""))</f>
        <v>0</v>
      </c>
      <c r="T17" s="76"/>
      <c r="U17" s="66">
        <f>IF($A$6=0,0,IF($A$6=codes!$A$5,Z17,IF($A$6=codes!$A$6,AB17,IF($A$6=codes!$A$7,AD17,IF($A$6=codes!$A$8,AF17,"Raadpleeg het Agentschap")))))</f>
        <v>0</v>
      </c>
      <c r="V17" s="67">
        <f>IF($A$6=0,0,IF($A$6=codes!$A$5,AA17,IF($A$6=codes!$A$6,AC17,IF($A$6=codes!$A$7,AE17,IF($A$6=codes!$A$8,AG17,"Raadpleeg het Agentschap")))))</f>
        <v>0</v>
      </c>
      <c r="W17" s="67">
        <f t="shared" si="0"/>
        <v>0</v>
      </c>
      <c r="X17" s="68">
        <f t="shared" si="1"/>
        <v>0</v>
      </c>
      <c r="Y17" s="71"/>
      <c r="Z17" s="3">
        <f>IF($A$6=codes!$A$5,IF(B17&gt;360,"Teveel dagen",IF(B17&lt;15,B17*N17,IF(B17&lt;61,SUM((14*N17)+((B17-14)*P17)),IF(B17&lt;361,SUM((14*N17)+(46*P17)+((B17-60)*R17)))))),0)</f>
        <v>0</v>
      </c>
      <c r="AA17" s="3">
        <f>IF($A$6=codes!$A$5,IF(B17&gt;360,"Teveel dagen",IF(B17&lt;15,B17*O17,IF(B17&lt;61,SUM((14*O17)+((B17-14)*Q17)),IF(B17&lt;361,SUM((14*O17)+(46*Q17)+((B17-60)*S17)))))),0)</f>
        <v>0</v>
      </c>
      <c r="AB17" s="3">
        <f>IF($A$6=codes!$A$6,IF(B17&gt;98,"Teveel dagen",IF(B17&lt;15,B17*N17,IF(B17&gt;14,SUM((14*N17)+((B17-14)*P17))))),0)</f>
        <v>0</v>
      </c>
      <c r="AC17" s="3">
        <f>IF($A$6=codes!$A$6,IF(B17&gt;98,"Teveel dagen",IF(B17&lt;15,B17*O17,IF(B17&gt;14,SUM((14*O17)+((B17-14)*Q17))))),0)</f>
        <v>0</v>
      </c>
      <c r="AD17" s="3">
        <f>IF($A$6=codes!$A$7,IF(B17&gt;98,"Teveel dagen",IF(B17&lt;15,B17*N17,IF(B17&gt;14,SUM((14*N17)+((B17-14)*P17))))),0)</f>
        <v>0</v>
      </c>
      <c r="AE17" s="3">
        <f>IF($A$6=codes!$A$7,IF(B17&gt;98,"Teveel dagen",IF(B17&lt;15,B17*O17,IF(B17&gt;14,SUM((14*O17)+((B17-14)*Q17))))),0)</f>
        <v>0</v>
      </c>
      <c r="AF17" s="3">
        <f>IF($A$6=codes!$A$8,IF(B17&gt;98,"Teveel dagen",IF(B17&lt;15,B17*N17,IF(B17&gt;14,SUM((14*N17)+((B17-14)*P17))))),0)</f>
        <v>0</v>
      </c>
      <c r="AG17" s="3">
        <f>IF($A$6=codes!$A$8,IF(B17&gt;98,"Teveel dagen",IF(B17&lt;15,B17*O17,IF(B17&gt;14,SUM((14*O17)+((B17-14)*Q17))))),0)</f>
        <v>0</v>
      </c>
      <c r="AH17" s="172"/>
      <c r="AI17" s="172"/>
      <c r="AJ17" s="172"/>
      <c r="AK17" s="172"/>
      <c r="AL17" s="172"/>
      <c r="AM17" s="172"/>
      <c r="AN17" s="172"/>
      <c r="AO17" s="172"/>
      <c r="AP17" s="172"/>
    </row>
    <row r="18" spans="1:43" x14ac:dyDescent="0.35">
      <c r="A18" s="54"/>
      <c r="B18" s="55"/>
      <c r="C18" s="55"/>
      <c r="D18" s="57">
        <f>IF(A18=0,0,LOOKUP(A18,'KA1 - Individ Support Nat Rates'!$L$12:$L$45,'KA1 - Individ Support Nat Rates'!$B$12:$B$45))</f>
        <v>0</v>
      </c>
      <c r="E18" s="56">
        <f>IF(A18=0,0,LOOKUP(A18,'KA1 - Individ Support Nat Rates'!$L$12:$L$45,'KA1 - Individ Support Nat Rates'!$C$12:$C$45))</f>
        <v>0</v>
      </c>
      <c r="F18" s="57">
        <f>IF(A18=0,0,LOOKUP(A18,'KA1 - Individ Support Nat Rates'!$L$12:$L$45,'KA1 - Individ Support Nat Rates'!$D$12:$D$45))</f>
        <v>0</v>
      </c>
      <c r="G18" s="56">
        <f>IF(A18=0,0,LOOKUP(A18,'KA1 - Individ Support Nat Rates'!$L$12:$L$45,'KA1 - Individ Support Nat Rates'!$E$12:$E$45))</f>
        <v>0</v>
      </c>
      <c r="H18" s="57">
        <f>IF(A18=0,0,LOOKUP(A18,'KA1 - Individ Support Nat Rates'!$L$12:$L$45,'KA1 - Individ Support Nat Rates'!$F$12:$F$45))</f>
        <v>0</v>
      </c>
      <c r="I18" s="56">
        <f>IF(A18=0,0,LOOKUP(A18,'KA1 - Individ Support Nat Rates'!$L$12:$L$45,'KA1 - Individ Support Nat Rates'!$R$12:$R$45))</f>
        <v>0</v>
      </c>
      <c r="J18" s="57">
        <f>IF(A18=0,0,LOOKUP(A18,'KA1 - Individ Support Nat Rates'!$L$12:$L$45,'KA1 - Individ Support Nat Rates'!$H$12:$H$45))</f>
        <v>0</v>
      </c>
      <c r="K18" s="56">
        <f>IF(A18=0,0,LOOKUP(A18,'KA1 - Individ Support Nat Rates'!$L$12:$L$45,'KA1 - Individ Support Nat Rates'!$S$12:$S$45))</f>
        <v>0</v>
      </c>
      <c r="L18" s="57">
        <f>IF(A18=0,0,LOOKUP(A18,'KA1 - Individ Support Nat Rates'!$L$12:$L$45,'KA1 - Individ Support Nat Rates'!$J$12:$J$45))</f>
        <v>0</v>
      </c>
      <c r="M18" s="56">
        <f>IF(A18=0,0,LOOKUP(A18,'KA1 - Individ Support Nat Rates'!$L$12:$L$45,'KA1 - Individ Support Nat Rates'!$T$12:$T$45))</f>
        <v>0</v>
      </c>
      <c r="N18" s="62">
        <f>IF($A$6=0,0,IF($A$6=codes!$A$5,'Calculator Call 2016'!H18,D18))</f>
        <v>0</v>
      </c>
      <c r="O18" s="62">
        <f>IF($A$6=0,0,IF($A$6=codes!$A$5,'Calculator Call 2016'!I18,E18))</f>
        <v>0</v>
      </c>
      <c r="P18" s="62">
        <f>IF($A$6=0,0,IF($A$6=codes!$A$5,'Calculator Call 2016'!J18,F18))</f>
        <v>0</v>
      </c>
      <c r="Q18" s="62">
        <f>IF($A$6=0,0,IF($A$6=codes!$A$5,'Calculator Call 2016'!K18,G18))</f>
        <v>0</v>
      </c>
      <c r="R18" s="62">
        <f>IF($A$6=0,0,IF($A$6=codes!$A$5,'Calculator Call 2016'!L18,""))</f>
        <v>0</v>
      </c>
      <c r="S18" s="63">
        <f>IF($A$6=0,0,IF($A$6=codes!$A$5,'Calculator Call 2016'!M18,""))</f>
        <v>0</v>
      </c>
      <c r="T18" s="76"/>
      <c r="U18" s="66">
        <f>IF($A$6=0,0,IF($A$6=codes!$A$5,Z18,IF($A$6=codes!$A$6,AB18,IF($A$6=codes!$A$7,AD18,IF($A$6=codes!$A$8,AF18,"Raadpleeg het Agentschap")))))</f>
        <v>0</v>
      </c>
      <c r="V18" s="67">
        <f>IF($A$6=0,0,IF($A$6=codes!$A$5,AA18,IF($A$6=codes!$A$6,AC18,IF($A$6=codes!$A$7,AE18,IF($A$6=codes!$A$8,AG18,"Raadpleeg het Agentschap")))))</f>
        <v>0</v>
      </c>
      <c r="W18" s="67">
        <f t="shared" si="0"/>
        <v>0</v>
      </c>
      <c r="X18" s="68">
        <f t="shared" si="1"/>
        <v>0</v>
      </c>
      <c r="Y18" s="71"/>
      <c r="Z18" s="3">
        <f>IF($A$6=codes!$A$5,IF(B18&gt;360,"Teveel dagen",IF(B18&lt;15,B18*N18,IF(B18&lt;61,SUM((14*N18)+((B18-14)*P18)),IF(B18&lt;361,SUM((14*N18)+(46*P18)+((B18-60)*R18)))))),0)</f>
        <v>0</v>
      </c>
      <c r="AA18" s="3">
        <f>IF($A$6=codes!$A$5,IF(B18&gt;360,"Teveel dagen",IF(B18&lt;15,B18*O18,IF(B18&lt;61,SUM((14*O18)+((B18-14)*Q18)),IF(B18&lt;361,SUM((14*O18)+(46*Q18)+((B18-60)*S18)))))),0)</f>
        <v>0</v>
      </c>
      <c r="AB18" s="3">
        <f>IF($A$6=codes!$A$6,IF(B18&gt;98,"Teveel dagen",IF(B18&lt;15,B18*N18,IF(B18&gt;14,SUM((14*N18)+((B18-14)*P18))))),0)</f>
        <v>0</v>
      </c>
      <c r="AC18" s="3">
        <f>IF($A$6=codes!$A$6,IF(B18&gt;98,"Teveel dagen",IF(B18&lt;15,B18*O18,IF(B18&gt;14,SUM((14*O18)+((B18-14)*Q18))))),0)</f>
        <v>0</v>
      </c>
      <c r="AD18" s="3">
        <f>IF($A$6=codes!$A$7,IF(B18&gt;98,"Teveel dagen",IF(B18&lt;15,B18*N18,IF(B18&gt;14,SUM((14*N18)+((B18-14)*P18))))),0)</f>
        <v>0</v>
      </c>
      <c r="AE18" s="3">
        <f>IF($A$6=codes!$A$7,IF(B18&gt;98,"Teveel dagen",IF(B18&lt;15,B18*O18,IF(B18&gt;14,SUM((14*O18)+((B18-14)*Q18))))),0)</f>
        <v>0</v>
      </c>
      <c r="AF18" s="3">
        <f>IF($A$6=codes!$A$8,IF(B18&gt;98,"Teveel dagen",IF(B18&lt;15,B18*N18,IF(B18&gt;14,SUM((14*N18)+((B18-14)*P18))))),0)</f>
        <v>0</v>
      </c>
      <c r="AG18" s="3">
        <f>IF($A$6=codes!$A$8,IF(B18&gt;98,"Teveel dagen",IF(B18&lt;15,B18*O18,IF(B18&gt;14,SUM((14*O18)+((B18-14)*Q18))))),0)</f>
        <v>0</v>
      </c>
      <c r="AH18" s="172"/>
      <c r="AI18" s="172"/>
      <c r="AJ18" s="172"/>
      <c r="AK18" s="172"/>
      <c r="AL18" s="172"/>
      <c r="AM18" s="172"/>
      <c r="AN18" s="172"/>
      <c r="AO18" s="172"/>
      <c r="AP18" s="172"/>
    </row>
    <row r="19" spans="1:43" x14ac:dyDescent="0.35">
      <c r="A19" s="54"/>
      <c r="B19" s="55"/>
      <c r="C19" s="55"/>
      <c r="D19" s="57">
        <f>IF(A19=0,0,LOOKUP(A19,'KA1 - Individ Support Nat Rates'!$L$12:$L$45,'KA1 - Individ Support Nat Rates'!$B$12:$B$45))</f>
        <v>0</v>
      </c>
      <c r="E19" s="56">
        <f>IF(A19=0,0,LOOKUP(A19,'KA1 - Individ Support Nat Rates'!$L$12:$L$45,'KA1 - Individ Support Nat Rates'!$C$12:$C$45))</f>
        <v>0</v>
      </c>
      <c r="F19" s="57">
        <f>IF(A19=0,0,LOOKUP(A19,'KA1 - Individ Support Nat Rates'!$L$12:$L$45,'KA1 - Individ Support Nat Rates'!$D$12:$D$45))</f>
        <v>0</v>
      </c>
      <c r="G19" s="56">
        <f>IF(A19=0,0,LOOKUP(A19,'KA1 - Individ Support Nat Rates'!$L$12:$L$45,'KA1 - Individ Support Nat Rates'!$E$12:$E$45))</f>
        <v>0</v>
      </c>
      <c r="H19" s="57">
        <f>IF(A19=0,0,LOOKUP(A19,'KA1 - Individ Support Nat Rates'!$L$12:$L$45,'KA1 - Individ Support Nat Rates'!$F$12:$F$45))</f>
        <v>0</v>
      </c>
      <c r="I19" s="56">
        <f>IF(A19=0,0,LOOKUP(A19,'KA1 - Individ Support Nat Rates'!$L$12:$L$45,'KA1 - Individ Support Nat Rates'!$R$12:$R$45))</f>
        <v>0</v>
      </c>
      <c r="J19" s="57">
        <f>IF(A19=0,0,LOOKUP(A19,'KA1 - Individ Support Nat Rates'!$L$12:$L$45,'KA1 - Individ Support Nat Rates'!$H$12:$H$45))</f>
        <v>0</v>
      </c>
      <c r="K19" s="56">
        <f>IF(A19=0,0,LOOKUP(A19,'KA1 - Individ Support Nat Rates'!$L$12:$L$45,'KA1 - Individ Support Nat Rates'!$S$12:$S$45))</f>
        <v>0</v>
      </c>
      <c r="L19" s="57">
        <f>IF(A19=0,0,LOOKUP(A19,'KA1 - Individ Support Nat Rates'!$L$12:$L$45,'KA1 - Individ Support Nat Rates'!$J$12:$J$45))</f>
        <v>0</v>
      </c>
      <c r="M19" s="56">
        <f>IF(A19=0,0,LOOKUP(A19,'KA1 - Individ Support Nat Rates'!$L$12:$L$45,'KA1 - Individ Support Nat Rates'!$T$12:$T$45))</f>
        <v>0</v>
      </c>
      <c r="N19" s="62">
        <f>IF($A$6=0,0,IF($A$6=codes!$A$5,'Calculator Call 2016'!H19,D19))</f>
        <v>0</v>
      </c>
      <c r="O19" s="62">
        <f>IF($A$6=0,0,IF($A$6=codes!$A$5,'Calculator Call 2016'!I19,E19))</f>
        <v>0</v>
      </c>
      <c r="P19" s="62">
        <f>IF($A$6=0,0,IF($A$6=codes!$A$5,'Calculator Call 2016'!J19,F19))</f>
        <v>0</v>
      </c>
      <c r="Q19" s="62">
        <f>IF($A$6=0,0,IF($A$6=codes!$A$5,'Calculator Call 2016'!K19,G19))</f>
        <v>0</v>
      </c>
      <c r="R19" s="62">
        <f>IF($A$6=0,0,IF($A$6=codes!$A$5,'Calculator Call 2016'!L19,""))</f>
        <v>0</v>
      </c>
      <c r="S19" s="63">
        <f>IF($A$6=0,0,IF($A$6=codes!$A$5,'Calculator Call 2016'!M19,""))</f>
        <v>0</v>
      </c>
      <c r="T19" s="76"/>
      <c r="U19" s="66">
        <f>IF($A$6=0,0,IF($A$6=codes!$A$5,Z19,IF($A$6=codes!$A$6,AB19,IF($A$6=codes!$A$7,AD19,IF($A$6=codes!$A$8,AF19,"Raadpleeg het Agentschap")))))</f>
        <v>0</v>
      </c>
      <c r="V19" s="67">
        <f>IF($A$6=0,0,IF($A$6=codes!$A$5,AA19,IF($A$6=codes!$A$6,AC19,IF($A$6=codes!$A$7,AE19,IF($A$6=codes!$A$8,AG19,"Raadpleeg het Agentschap")))))</f>
        <v>0</v>
      </c>
      <c r="W19" s="67">
        <f t="shared" si="0"/>
        <v>0</v>
      </c>
      <c r="X19" s="68">
        <f t="shared" si="1"/>
        <v>0</v>
      </c>
      <c r="Y19" s="71"/>
      <c r="Z19" s="3">
        <f>IF($A$6=codes!$A$5,IF(B19&gt;360,"Teveel dagen",IF(B19&lt;15,B19*N19,IF(B19&lt;61,SUM((14*N19)+((B19-14)*P19)),IF(B19&lt;361,SUM((14*N19)+(46*P19)+((B19-60)*R19)))))),0)</f>
        <v>0</v>
      </c>
      <c r="AA19" s="3">
        <f>IF($A$6=codes!$A$5,IF(B19&gt;360,"Teveel dagen",IF(B19&lt;15,B19*O19,IF(B19&lt;61,SUM((14*O19)+((B19-14)*Q19)),IF(B19&lt;361,SUM((14*O19)+(46*Q19)+((B19-60)*S19)))))),0)</f>
        <v>0</v>
      </c>
      <c r="AB19" s="3">
        <f>IF($A$6=codes!$A$6,IF(B19&gt;98,"Teveel dagen",IF(B19&lt;15,B19*N19,IF(B19&gt;14,SUM((14*N19)+((B19-14)*P19))))),0)</f>
        <v>0</v>
      </c>
      <c r="AC19" s="3">
        <f>IF($A$6=codes!$A$6,IF(B19&gt;98,"Teveel dagen",IF(B19&lt;15,B19*O19,IF(B19&gt;14,SUM((14*O19)+((B19-14)*Q19))))),0)</f>
        <v>0</v>
      </c>
      <c r="AD19" s="3">
        <f>IF($A$6=codes!$A$7,IF(B19&gt;98,"Teveel dagen",IF(B19&lt;15,B19*N19,IF(B19&gt;14,SUM((14*N19)+((B19-14)*P19))))),0)</f>
        <v>0</v>
      </c>
      <c r="AE19" s="3">
        <f>IF($A$6=codes!$A$7,IF(B19&gt;98,"Teveel dagen",IF(B19&lt;15,B19*O19,IF(B19&gt;14,SUM((14*O19)+((B19-14)*Q19))))),0)</f>
        <v>0</v>
      </c>
      <c r="AF19" s="3">
        <f>IF($A$6=codes!$A$8,IF(B19&gt;98,"Teveel dagen",IF(B19&lt;15,B19*N19,IF(B19&gt;14,SUM((14*N19)+((B19-14)*P19))))),0)</f>
        <v>0</v>
      </c>
      <c r="AG19" s="3">
        <f>IF($A$6=codes!$A$8,IF(B19&gt;98,"Teveel dagen",IF(B19&lt;15,B19*O19,IF(B19&gt;14,SUM((14*O19)+((B19-14)*Q19))))),0)</f>
        <v>0</v>
      </c>
      <c r="AH19" s="172"/>
      <c r="AI19" s="172"/>
      <c r="AJ19" s="172"/>
      <c r="AK19" s="172"/>
      <c r="AL19" s="172"/>
      <c r="AM19" s="172"/>
      <c r="AN19" s="172"/>
      <c r="AO19" s="172"/>
      <c r="AP19" s="172"/>
    </row>
    <row r="20" spans="1:43" x14ac:dyDescent="0.35">
      <c r="A20" s="54"/>
      <c r="B20" s="55"/>
      <c r="C20" s="55"/>
      <c r="D20" s="57">
        <f>IF(A20=0,0,LOOKUP(A20,'KA1 - Individ Support Nat Rates'!$L$12:$L$45,'KA1 - Individ Support Nat Rates'!$B$12:$B$45))</f>
        <v>0</v>
      </c>
      <c r="E20" s="56">
        <f>IF(A20=0,0,LOOKUP(A20,'KA1 - Individ Support Nat Rates'!$L$12:$L$45,'KA1 - Individ Support Nat Rates'!$C$12:$C$45))</f>
        <v>0</v>
      </c>
      <c r="F20" s="57">
        <f>IF(A20=0,0,LOOKUP(A20,'KA1 - Individ Support Nat Rates'!$L$12:$L$45,'KA1 - Individ Support Nat Rates'!$D$12:$D$45))</f>
        <v>0</v>
      </c>
      <c r="G20" s="56">
        <f>IF(A20=0,0,LOOKUP(A20,'KA1 - Individ Support Nat Rates'!$L$12:$L$45,'KA1 - Individ Support Nat Rates'!$E$12:$E$45))</f>
        <v>0</v>
      </c>
      <c r="H20" s="57">
        <f>IF(A20=0,0,LOOKUP(A20,'KA1 - Individ Support Nat Rates'!$L$12:$L$45,'KA1 - Individ Support Nat Rates'!$F$12:$F$45))</f>
        <v>0</v>
      </c>
      <c r="I20" s="56">
        <f>IF(A20=0,0,LOOKUP(A20,'KA1 - Individ Support Nat Rates'!$L$12:$L$45,'KA1 - Individ Support Nat Rates'!$R$12:$R$45))</f>
        <v>0</v>
      </c>
      <c r="J20" s="57">
        <f>IF(A20=0,0,LOOKUP(A20,'KA1 - Individ Support Nat Rates'!$L$12:$L$45,'KA1 - Individ Support Nat Rates'!$H$12:$H$45))</f>
        <v>0</v>
      </c>
      <c r="K20" s="56">
        <f>IF(A20=0,0,LOOKUP(A20,'KA1 - Individ Support Nat Rates'!$L$12:$L$45,'KA1 - Individ Support Nat Rates'!$S$12:$S$45))</f>
        <v>0</v>
      </c>
      <c r="L20" s="57">
        <f>IF(A20=0,0,LOOKUP(A20,'KA1 - Individ Support Nat Rates'!$L$12:$L$45,'KA1 - Individ Support Nat Rates'!$J$12:$J$45))</f>
        <v>0</v>
      </c>
      <c r="M20" s="56">
        <f>IF(A20=0,0,LOOKUP(A20,'KA1 - Individ Support Nat Rates'!$L$12:$L$45,'KA1 - Individ Support Nat Rates'!$T$12:$T$45))</f>
        <v>0</v>
      </c>
      <c r="N20" s="62">
        <f>IF($A$6=0,0,IF($A$6=codes!$A$5,'Calculator Call 2016'!H20,D20))</f>
        <v>0</v>
      </c>
      <c r="O20" s="62">
        <f>IF($A$6=0,0,IF($A$6=codes!$A$5,'Calculator Call 2016'!I20,E20))</f>
        <v>0</v>
      </c>
      <c r="P20" s="62">
        <f>IF($A$6=0,0,IF($A$6=codes!$A$5,'Calculator Call 2016'!J20,F20))</f>
        <v>0</v>
      </c>
      <c r="Q20" s="62">
        <f>IF($A$6=0,0,IF($A$6=codes!$A$5,'Calculator Call 2016'!K20,G20))</f>
        <v>0</v>
      </c>
      <c r="R20" s="62">
        <f>IF($A$6=0,0,IF($A$6=codes!$A$5,'Calculator Call 2016'!L20,""))</f>
        <v>0</v>
      </c>
      <c r="S20" s="63">
        <f>IF($A$6=0,0,IF($A$6=codes!$A$5,'Calculator Call 2016'!M20,""))</f>
        <v>0</v>
      </c>
      <c r="T20" s="76"/>
      <c r="U20" s="66">
        <f>IF($A$6=0,0,IF($A$6=codes!$A$5,Z20,IF($A$6=codes!$A$6,AB20,IF($A$6=codes!$A$7,AD20,IF($A$6=codes!$A$8,AF20,"Raadpleeg het Agentschap")))))</f>
        <v>0</v>
      </c>
      <c r="V20" s="67">
        <f>IF($A$6=0,0,IF($A$6=codes!$A$5,AA20,IF($A$6=codes!$A$6,AC20,IF($A$6=codes!$A$7,AE20,IF($A$6=codes!$A$8,AG20,"Raadpleeg het Agentschap")))))</f>
        <v>0</v>
      </c>
      <c r="W20" s="67">
        <f t="shared" si="0"/>
        <v>0</v>
      </c>
      <c r="X20" s="68">
        <f t="shared" si="1"/>
        <v>0</v>
      </c>
      <c r="Y20" s="71"/>
      <c r="Z20" s="3">
        <f>IF($A$6=codes!$A$5,IF(B20&gt;360,"Teveel dagen",IF(B20&lt;15,B20*N20,IF(B20&lt;61,SUM((14*N20)+((B20-14)*P20)),IF(B20&lt;361,SUM((14*N20)+(46*P20)+((B20-60)*R20)))))),0)</f>
        <v>0</v>
      </c>
      <c r="AA20" s="3">
        <f>IF($A$6=codes!$A$5,IF(B20&gt;360,"Teveel dagen",IF(B20&lt;15,B20*O20,IF(B20&lt;61,SUM((14*O20)+((B20-14)*Q20)),IF(B20&lt;361,SUM((14*O20)+(46*Q20)+((B20-60)*S20)))))),0)</f>
        <v>0</v>
      </c>
      <c r="AB20" s="3">
        <f>IF($A$6=codes!$A$6,IF(B20&gt;98,"Teveel dagen",IF(B20&lt;15,B20*N20,IF(B20&gt;14,SUM((14*N20)+((B20-14)*P20))))),0)</f>
        <v>0</v>
      </c>
      <c r="AC20" s="3">
        <f>IF($A$6=codes!$A$6,IF(B20&gt;98,"Teveel dagen",IF(B20&lt;15,B20*O20,IF(B20&gt;14,SUM((14*O20)+((B20-14)*Q20))))),0)</f>
        <v>0</v>
      </c>
      <c r="AD20" s="3">
        <f>IF($A$6=codes!$A$7,IF(B20&gt;98,"Teveel dagen",IF(B20&lt;15,B20*N20,IF(B20&gt;14,SUM((14*N20)+((B20-14)*P20))))),0)</f>
        <v>0</v>
      </c>
      <c r="AE20" s="3">
        <f>IF($A$6=codes!$A$7,IF(B20&gt;98,"Teveel dagen",IF(B20&lt;15,B20*O20,IF(B20&gt;14,SUM((14*O20)+((B20-14)*Q20))))),0)</f>
        <v>0</v>
      </c>
      <c r="AF20" s="3">
        <f>IF($A$6=codes!$A$8,IF(B20&gt;98,"Teveel dagen",IF(B20&lt;15,B20*N20,IF(B20&gt;14,SUM((14*N20)+((B20-14)*P20))))),0)</f>
        <v>0</v>
      </c>
      <c r="AG20" s="3">
        <f>IF($A$6=codes!$A$8,IF(B20&gt;98,"Teveel dagen",IF(B20&lt;15,B20*O20,IF(B20&gt;14,SUM((14*O20)+((B20-14)*Q20))))),0)</f>
        <v>0</v>
      </c>
      <c r="AH20" s="172"/>
      <c r="AI20" s="172"/>
      <c r="AJ20" s="172"/>
      <c r="AK20" s="172"/>
      <c r="AL20" s="172"/>
      <c r="AM20" s="172"/>
      <c r="AN20" s="172"/>
      <c r="AO20" s="172"/>
      <c r="AP20" s="172"/>
    </row>
    <row r="21" spans="1:43" x14ac:dyDescent="0.35">
      <c r="A21" s="54"/>
      <c r="B21" s="55"/>
      <c r="C21" s="55"/>
      <c r="D21" s="57">
        <f>IF(A21=0,0,LOOKUP(A21,'KA1 - Individ Support Nat Rates'!$L$12:$L$45,'KA1 - Individ Support Nat Rates'!$B$12:$B$45))</f>
        <v>0</v>
      </c>
      <c r="E21" s="56">
        <f>IF(A21=0,0,LOOKUP(A21,'KA1 - Individ Support Nat Rates'!$L$12:$L$45,'KA1 - Individ Support Nat Rates'!$C$12:$C$45))</f>
        <v>0</v>
      </c>
      <c r="F21" s="57">
        <f>IF(A21=0,0,LOOKUP(A21,'KA1 - Individ Support Nat Rates'!$L$12:$L$45,'KA1 - Individ Support Nat Rates'!$D$12:$D$45))</f>
        <v>0</v>
      </c>
      <c r="G21" s="56">
        <f>IF(A21=0,0,LOOKUP(A21,'KA1 - Individ Support Nat Rates'!$L$12:$L$45,'KA1 - Individ Support Nat Rates'!$E$12:$E$45))</f>
        <v>0</v>
      </c>
      <c r="H21" s="57">
        <f>IF(A21=0,0,LOOKUP(A21,'KA1 - Individ Support Nat Rates'!$L$12:$L$45,'KA1 - Individ Support Nat Rates'!$F$12:$F$45))</f>
        <v>0</v>
      </c>
      <c r="I21" s="56">
        <f>IF(A21=0,0,LOOKUP(A21,'KA1 - Individ Support Nat Rates'!$L$12:$L$45,'KA1 - Individ Support Nat Rates'!$R$12:$R$45))</f>
        <v>0</v>
      </c>
      <c r="J21" s="57">
        <f>IF(A21=0,0,LOOKUP(A21,'KA1 - Individ Support Nat Rates'!$L$12:$L$45,'KA1 - Individ Support Nat Rates'!$H$12:$H$45))</f>
        <v>0</v>
      </c>
      <c r="K21" s="56">
        <f>IF(A21=0,0,LOOKUP(A21,'KA1 - Individ Support Nat Rates'!$L$12:$L$45,'KA1 - Individ Support Nat Rates'!$S$12:$S$45))</f>
        <v>0</v>
      </c>
      <c r="L21" s="57">
        <f>IF(A21=0,0,LOOKUP(A21,'KA1 - Individ Support Nat Rates'!$L$12:$L$45,'KA1 - Individ Support Nat Rates'!$J$12:$J$45))</f>
        <v>0</v>
      </c>
      <c r="M21" s="56">
        <f>IF(A21=0,0,LOOKUP(A21,'KA1 - Individ Support Nat Rates'!$L$12:$L$45,'KA1 - Individ Support Nat Rates'!$T$12:$T$45))</f>
        <v>0</v>
      </c>
      <c r="N21" s="62">
        <f>IF($A$6=0,0,IF($A$6=codes!$A$5,'Calculator Call 2016'!H21,D21))</f>
        <v>0</v>
      </c>
      <c r="O21" s="62">
        <f>IF($A$6=0,0,IF($A$6=codes!$A$5,'Calculator Call 2016'!I21,E21))</f>
        <v>0</v>
      </c>
      <c r="P21" s="62">
        <f>IF($A$6=0,0,IF($A$6=codes!$A$5,'Calculator Call 2016'!J21,F21))</f>
        <v>0</v>
      </c>
      <c r="Q21" s="62">
        <f>IF($A$6=0,0,IF($A$6=codes!$A$5,'Calculator Call 2016'!K21,G21))</f>
        <v>0</v>
      </c>
      <c r="R21" s="62">
        <f>IF($A$6=0,0,IF($A$6=codes!$A$5,'Calculator Call 2016'!L21,""))</f>
        <v>0</v>
      </c>
      <c r="S21" s="63">
        <f>IF($A$6=0,0,IF($A$6=codes!$A$5,'Calculator Call 2016'!M21,""))</f>
        <v>0</v>
      </c>
      <c r="T21" s="76"/>
      <c r="U21" s="66">
        <f>IF($A$6=0,0,IF($A$6=codes!$A$5,Z21,IF($A$6=codes!$A$6,AB21,IF($A$6=codes!$A$7,AD21,IF($A$6=codes!$A$8,AF21,"Raadpleeg het Agentschap")))))</f>
        <v>0</v>
      </c>
      <c r="V21" s="67">
        <f>IF($A$6=0,0,IF($A$6=codes!$A$5,AA21,IF($A$6=codes!$A$6,AC21,IF($A$6=codes!$A$7,AE21,IF($A$6=codes!$A$8,AG21,"Raadpleeg het Agentschap")))))</f>
        <v>0</v>
      </c>
      <c r="W21" s="67">
        <f t="shared" si="0"/>
        <v>0</v>
      </c>
      <c r="X21" s="68">
        <f t="shared" si="1"/>
        <v>0</v>
      </c>
      <c r="Y21" s="71"/>
      <c r="Z21" s="3">
        <f>IF($A$6=codes!$A$5,IF(B21&gt;360,"Teveel dagen",IF(B21&lt;15,B21*N21,IF(B21&lt;61,SUM((14*N21)+((B21-14)*P21)),IF(B21&lt;361,SUM((14*N21)+(46*P21)+((B21-60)*R21)))))),0)</f>
        <v>0</v>
      </c>
      <c r="AA21" s="3">
        <f>IF($A$6=codes!$A$5,IF(B21&gt;360,"Teveel dagen",IF(B21&lt;15,B21*O21,IF(B21&lt;61,SUM((14*O21)+((B21-14)*Q21)),IF(B21&lt;361,SUM((14*O21)+(46*Q21)+((B21-60)*S21)))))),0)</f>
        <v>0</v>
      </c>
      <c r="AB21" s="3">
        <f>IF($A$6=codes!$A$6,IF(B21&gt;98,"Teveel dagen",IF(B21&lt;15,B21*N21,IF(B21&gt;14,SUM((14*N21)+((B21-14)*P21))))),0)</f>
        <v>0</v>
      </c>
      <c r="AC21" s="3">
        <f>IF($A$6=codes!$A$6,IF(B21&gt;98,"Teveel dagen",IF(B21&lt;15,B21*O21,IF(B21&gt;14,SUM((14*O21)+((B21-14)*Q21))))),0)</f>
        <v>0</v>
      </c>
      <c r="AD21" s="3">
        <f>IF($A$6=codes!$A$7,IF(B21&gt;98,"Teveel dagen",IF(B21&lt;15,B21*N21,IF(B21&gt;14,SUM((14*N21)+((B21-14)*P21))))),0)</f>
        <v>0</v>
      </c>
      <c r="AE21" s="3">
        <f>IF($A$6=codes!$A$7,IF(B21&gt;98,"Teveel dagen",IF(B21&lt;15,B21*O21,IF(B21&gt;14,SUM((14*O21)+((B21-14)*Q21))))),0)</f>
        <v>0</v>
      </c>
      <c r="AF21" s="3">
        <f>IF($A$6=codes!$A$8,IF(B21&gt;98,"Teveel dagen",IF(B21&lt;15,B21*N21,IF(B21&gt;14,SUM((14*N21)+((B21-14)*P21))))),0)</f>
        <v>0</v>
      </c>
      <c r="AG21" s="3">
        <f>IF($A$6=codes!$A$8,IF(B21&gt;98,"Teveel dagen",IF(B21&lt;15,B21*O21,IF(B21&gt;14,SUM((14*O21)+((B21-14)*Q21))))),0)</f>
        <v>0</v>
      </c>
      <c r="AH21" s="172"/>
      <c r="AI21" s="172"/>
      <c r="AJ21" s="172"/>
      <c r="AK21" s="172"/>
      <c r="AL21" s="172"/>
      <c r="AM21" s="172"/>
      <c r="AN21" s="172"/>
      <c r="AO21" s="172"/>
      <c r="AP21" s="172"/>
    </row>
    <row r="22" spans="1:43" ht="15" customHeight="1" x14ac:dyDescent="0.35">
      <c r="A22" s="54"/>
      <c r="B22" s="55"/>
      <c r="C22" s="55"/>
      <c r="D22" s="57">
        <f>IF(A22=0,0,LOOKUP(A22,'KA1 - Individ Support Nat Rates'!$L$12:$L$45,'KA1 - Individ Support Nat Rates'!$B$12:$B$45))</f>
        <v>0</v>
      </c>
      <c r="E22" s="56">
        <f>IF(A22=0,0,LOOKUP(A22,'KA1 - Individ Support Nat Rates'!$L$12:$L$45,'KA1 - Individ Support Nat Rates'!$C$12:$C$45))</f>
        <v>0</v>
      </c>
      <c r="F22" s="57">
        <f>IF(A22=0,0,LOOKUP(A22,'KA1 - Individ Support Nat Rates'!$L$12:$L$45,'KA1 - Individ Support Nat Rates'!$D$12:$D$45))</f>
        <v>0</v>
      </c>
      <c r="G22" s="56">
        <f>IF(A22=0,0,LOOKUP(A22,'KA1 - Individ Support Nat Rates'!$L$12:$L$45,'KA1 - Individ Support Nat Rates'!$E$12:$E$45))</f>
        <v>0</v>
      </c>
      <c r="H22" s="57">
        <f>IF(A22=0,0,LOOKUP(A22,'KA1 - Individ Support Nat Rates'!$L$12:$L$45,'KA1 - Individ Support Nat Rates'!$F$12:$F$45))</f>
        <v>0</v>
      </c>
      <c r="I22" s="56">
        <f>IF(A22=0,0,LOOKUP(A22,'KA1 - Individ Support Nat Rates'!$L$12:$L$45,'KA1 - Individ Support Nat Rates'!$R$12:$R$45))</f>
        <v>0</v>
      </c>
      <c r="J22" s="57">
        <f>IF(A22=0,0,LOOKUP(A22,'KA1 - Individ Support Nat Rates'!$L$12:$L$45,'KA1 - Individ Support Nat Rates'!$H$12:$H$45))</f>
        <v>0</v>
      </c>
      <c r="K22" s="56">
        <f>IF(A22=0,0,LOOKUP(A22,'KA1 - Individ Support Nat Rates'!$L$12:$L$45,'KA1 - Individ Support Nat Rates'!$S$12:$S$45))</f>
        <v>0</v>
      </c>
      <c r="L22" s="57">
        <f>IF(A22=0,0,LOOKUP(A22,'KA1 - Individ Support Nat Rates'!$L$12:$L$45,'KA1 - Individ Support Nat Rates'!$J$12:$J$45))</f>
        <v>0</v>
      </c>
      <c r="M22" s="56">
        <f>IF(A22=0,0,LOOKUP(A22,'KA1 - Individ Support Nat Rates'!$L$12:$L$45,'KA1 - Individ Support Nat Rates'!$T$12:$T$45))</f>
        <v>0</v>
      </c>
      <c r="N22" s="62">
        <f>IF($A$6=0,0,IF($A$6=codes!$A$5,'Calculator Call 2016'!H22,D22))</f>
        <v>0</v>
      </c>
      <c r="O22" s="62">
        <f>IF($A$6=0,0,IF($A$6=codes!$A$5,'Calculator Call 2016'!I22,E22))</f>
        <v>0</v>
      </c>
      <c r="P22" s="62">
        <f>IF($A$6=0,0,IF($A$6=codes!$A$5,'Calculator Call 2016'!J22,F22))</f>
        <v>0</v>
      </c>
      <c r="Q22" s="62">
        <f>IF($A$6=0,0,IF($A$6=codes!$A$5,'Calculator Call 2016'!K22,G22))</f>
        <v>0</v>
      </c>
      <c r="R22" s="62">
        <f>IF($A$6=0,0,IF($A$6=codes!$A$5,'Calculator Call 2016'!L22,""))</f>
        <v>0</v>
      </c>
      <c r="S22" s="63">
        <f>IF($A$6=0,0,IF($A$6=codes!$A$5,'Calculator Call 2016'!M22,""))</f>
        <v>0</v>
      </c>
      <c r="T22" s="76"/>
      <c r="U22" s="66">
        <f>IF($A$6=0,0,IF($A$6=codes!$A$5,Z22,IF($A$6=codes!$A$6,AB22,IF($A$6=codes!$A$7,AD22,IF($A$6=codes!$A$8,AF22,"Raadpleeg het Agentschap")))))</f>
        <v>0</v>
      </c>
      <c r="V22" s="67">
        <f>IF($A$6=0,0,IF($A$6=codes!$A$5,AA22,IF($A$6=codes!$A$6,AC22,IF($A$6=codes!$A$7,AE22,IF($A$6=codes!$A$8,AG22,"Raadpleeg het Agentschap")))))</f>
        <v>0</v>
      </c>
      <c r="W22" s="67">
        <f t="shared" si="0"/>
        <v>0</v>
      </c>
      <c r="X22" s="68">
        <f t="shared" si="1"/>
        <v>0</v>
      </c>
      <c r="Y22" s="71"/>
      <c r="Z22" s="3">
        <f>IF($A$6=codes!$A$5,IF(B22&gt;360,"Teveel dagen",IF(B22&lt;15,B22*N22,IF(B22&lt;61,SUM((14*N22)+((B22-14)*P22)),IF(B22&lt;361,SUM((14*N22)+(46*P22)+((B22-60)*R22)))))),0)</f>
        <v>0</v>
      </c>
      <c r="AA22" s="3">
        <f>IF($A$6=codes!$A$5,IF(B22&gt;360,"Teveel dagen",IF(B22&lt;15,B22*O22,IF(B22&lt;61,SUM((14*O22)+((B22-14)*Q22)),IF(B22&lt;361,SUM((14*O22)+(46*Q22)+((B22-60)*S22)))))),0)</f>
        <v>0</v>
      </c>
      <c r="AB22" s="3">
        <f>IF($A$6=codes!$A$6,IF(B22&gt;98,"Teveel dagen",IF(B22&lt;15,B22*N22,IF(B22&gt;14,SUM((14*N22)+((B22-14)*P22))))),0)</f>
        <v>0</v>
      </c>
      <c r="AC22" s="3">
        <f>IF($A$6=codes!$A$6,IF(B22&gt;98,"Teveel dagen",IF(B22&lt;15,B22*O22,IF(B22&gt;14,SUM((14*O22)+((B22-14)*Q22))))),0)</f>
        <v>0</v>
      </c>
      <c r="AD22" s="3">
        <f>IF($A$6=codes!$A$7,IF(B22&gt;98,"Teveel dagen",IF(B22&lt;15,B22*N22,IF(B22&gt;14,SUM((14*N22)+((B22-14)*P22))))),0)</f>
        <v>0</v>
      </c>
      <c r="AE22" s="3">
        <f>IF($A$6=codes!$A$7,IF(B22&gt;98,"Teveel dagen",IF(B22&lt;15,B22*O22,IF(B22&gt;14,SUM((14*O22)+((B22-14)*Q22))))),0)</f>
        <v>0</v>
      </c>
      <c r="AF22" s="3">
        <f>IF($A$6=codes!$A$8,IF(B22&gt;98,"Teveel dagen",IF(B22&lt;15,B22*N22,IF(B22&gt;14,SUM((14*N22)+((B22-14)*P22))))),0)</f>
        <v>0</v>
      </c>
      <c r="AG22" s="3">
        <f>IF($A$6=codes!$A$8,IF(B22&gt;98,"Teveel dagen",IF(B22&lt;15,B22*O22,IF(B22&gt;14,SUM((14*O22)+((B22-14)*Q22))))),0)</f>
        <v>0</v>
      </c>
      <c r="AH22" s="172"/>
      <c r="AI22" s="172"/>
      <c r="AJ22" s="172"/>
      <c r="AK22" s="172"/>
      <c r="AL22" s="172"/>
      <c r="AM22" s="172"/>
      <c r="AN22" s="172"/>
      <c r="AO22" s="172"/>
      <c r="AP22" s="172"/>
    </row>
    <row r="23" spans="1:43" x14ac:dyDescent="0.35">
      <c r="A23" s="54"/>
      <c r="B23" s="55"/>
      <c r="C23" s="55"/>
      <c r="D23" s="57">
        <f>IF(A23=0,0,LOOKUP(A23,'KA1 - Individ Support Nat Rates'!$L$12:$L$45,'KA1 - Individ Support Nat Rates'!$B$12:$B$45))</f>
        <v>0</v>
      </c>
      <c r="E23" s="56">
        <f>IF(A23=0,0,LOOKUP(A23,'KA1 - Individ Support Nat Rates'!$L$12:$L$45,'KA1 - Individ Support Nat Rates'!$C$12:$C$45))</f>
        <v>0</v>
      </c>
      <c r="F23" s="57">
        <f>IF(A23=0,0,LOOKUP(A23,'KA1 - Individ Support Nat Rates'!$L$12:$L$45,'KA1 - Individ Support Nat Rates'!$D$12:$D$45))</f>
        <v>0</v>
      </c>
      <c r="G23" s="56">
        <f>IF(A23=0,0,LOOKUP(A23,'KA1 - Individ Support Nat Rates'!$L$12:$L$45,'KA1 - Individ Support Nat Rates'!$E$12:$E$45))</f>
        <v>0</v>
      </c>
      <c r="H23" s="57">
        <f>IF(A23=0,0,LOOKUP(A23,'KA1 - Individ Support Nat Rates'!$L$12:$L$45,'KA1 - Individ Support Nat Rates'!$F$12:$F$45))</f>
        <v>0</v>
      </c>
      <c r="I23" s="56">
        <f>IF(A23=0,0,LOOKUP(A23,'KA1 - Individ Support Nat Rates'!$L$12:$L$45,'KA1 - Individ Support Nat Rates'!$R$12:$R$45))</f>
        <v>0</v>
      </c>
      <c r="J23" s="57">
        <f>IF(A23=0,0,LOOKUP(A23,'KA1 - Individ Support Nat Rates'!$L$12:$L$45,'KA1 - Individ Support Nat Rates'!$H$12:$H$45))</f>
        <v>0</v>
      </c>
      <c r="K23" s="56">
        <f>IF(A23=0,0,LOOKUP(A23,'KA1 - Individ Support Nat Rates'!$L$12:$L$45,'KA1 - Individ Support Nat Rates'!$S$12:$S$45))</f>
        <v>0</v>
      </c>
      <c r="L23" s="57">
        <f>IF(A23=0,0,LOOKUP(A23,'KA1 - Individ Support Nat Rates'!$L$12:$L$45,'KA1 - Individ Support Nat Rates'!$J$12:$J$45))</f>
        <v>0</v>
      </c>
      <c r="M23" s="56">
        <f>IF(A23=0,0,LOOKUP(A23,'KA1 - Individ Support Nat Rates'!$L$12:$L$45,'KA1 - Individ Support Nat Rates'!$T$12:$T$45))</f>
        <v>0</v>
      </c>
      <c r="N23" s="62">
        <f>IF($A$6=0,0,IF($A$6=codes!$A$5,'Calculator Call 2016'!H23,D23))</f>
        <v>0</v>
      </c>
      <c r="O23" s="62">
        <f>IF($A$6=0,0,IF($A$6=codes!$A$5,'Calculator Call 2016'!I23,E23))</f>
        <v>0</v>
      </c>
      <c r="P23" s="62">
        <f>IF($A$6=0,0,IF($A$6=codes!$A$5,'Calculator Call 2016'!J23,F23))</f>
        <v>0</v>
      </c>
      <c r="Q23" s="62">
        <f>IF($A$6=0,0,IF($A$6=codes!$A$5,'Calculator Call 2016'!K23,G23))</f>
        <v>0</v>
      </c>
      <c r="R23" s="62">
        <f>IF($A$6=0,0,IF($A$6=codes!$A$5,'Calculator Call 2016'!L23,""))</f>
        <v>0</v>
      </c>
      <c r="S23" s="63">
        <f>IF($A$6=0,0,IF($A$6=codes!$A$5,'Calculator Call 2016'!M23,""))</f>
        <v>0</v>
      </c>
      <c r="T23" s="76"/>
      <c r="U23" s="66">
        <f>IF($A$6=0,0,IF($A$6=codes!$A$5,Z23,IF($A$6=codes!$A$6,AB23,IF($A$6=codes!$A$7,AD23,IF($A$6=codes!$A$8,AF23,"Raadpleeg het Agentschap")))))</f>
        <v>0</v>
      </c>
      <c r="V23" s="67">
        <f>IF($A$6=0,0,IF($A$6=codes!$A$5,AA23,IF($A$6=codes!$A$6,AC23,IF($A$6=codes!$A$7,AE23,IF($A$6=codes!$A$8,AG23,"Raadpleeg het Agentschap")))))</f>
        <v>0</v>
      </c>
      <c r="W23" s="67">
        <f t="shared" si="0"/>
        <v>0</v>
      </c>
      <c r="X23" s="68">
        <f t="shared" si="1"/>
        <v>0</v>
      </c>
      <c r="Y23" s="71"/>
      <c r="Z23" s="3">
        <f>IF($A$6=codes!$A$5,IF(B23&gt;360,"Teveel dagen",IF(B23&lt;15,B23*N23,IF(B23&lt;61,SUM((14*N23)+((B23-14)*P23)),IF(B23&lt;361,SUM((14*N23)+(46*P23)+((B23-60)*R23)))))),0)</f>
        <v>0</v>
      </c>
      <c r="AA23" s="3">
        <f>IF($A$6=codes!$A$5,IF(B23&gt;360,"Teveel dagen",IF(B23&lt;15,B23*O23,IF(B23&lt;61,SUM((14*O23)+((B23-14)*Q23)),IF(B23&lt;361,SUM((14*O23)+(46*Q23)+((B23-60)*S23)))))),0)</f>
        <v>0</v>
      </c>
      <c r="AB23" s="3">
        <f>IF($A$6=codes!$A$6,IF(B23&gt;98,"Teveel dagen",IF(B23&lt;15,B23*N23,IF(B23&gt;14,SUM((14*N23)+((B23-14)*P23))))),0)</f>
        <v>0</v>
      </c>
      <c r="AC23" s="3">
        <f>IF($A$6=codes!$A$6,IF(B23&gt;98,"Teveel dagen",IF(B23&lt;15,B23*O23,IF(B23&gt;14,SUM((14*O23)+((B23-14)*Q23))))),0)</f>
        <v>0</v>
      </c>
      <c r="AD23" s="3">
        <f>IF($A$6=codes!$A$7,IF(B23&gt;98,"Teveel dagen",IF(B23&lt;15,B23*N23,IF(B23&gt;14,SUM((14*N23)+((B23-14)*P23))))),0)</f>
        <v>0</v>
      </c>
      <c r="AE23" s="3">
        <f>IF($A$6=codes!$A$7,IF(B23&gt;98,"Teveel dagen",IF(B23&lt;15,B23*O23,IF(B23&gt;14,SUM((14*O23)+((B23-14)*Q23))))),0)</f>
        <v>0</v>
      </c>
      <c r="AF23" s="3">
        <f>IF($A$6=codes!$A$8,IF(B23&gt;98,"Teveel dagen",IF(B23&lt;15,B23*N23,IF(B23&gt;14,SUM((14*N23)+((B23-14)*P23))))),0)</f>
        <v>0</v>
      </c>
      <c r="AG23" s="3">
        <f>IF($A$6=codes!$A$8,IF(B23&gt;98,"Teveel dagen",IF(B23&lt;15,B23*O23,IF(B23&gt;14,SUM((14*O23)+((B23-14)*Q23))))),0)</f>
        <v>0</v>
      </c>
      <c r="AH23" s="172"/>
      <c r="AI23" s="172"/>
      <c r="AJ23" s="172"/>
      <c r="AK23" s="172"/>
      <c r="AL23" s="172"/>
      <c r="AM23" s="172"/>
      <c r="AN23" s="172"/>
      <c r="AO23" s="172"/>
      <c r="AP23" s="172"/>
    </row>
    <row r="24" spans="1:43" x14ac:dyDescent="0.35">
      <c r="A24" s="54"/>
      <c r="B24" s="55"/>
      <c r="C24" s="55"/>
      <c r="D24" s="57">
        <f>IF(A24=0,0,LOOKUP(A24,'KA1 - Individ Support Nat Rates'!$L$12:$L$45,'KA1 - Individ Support Nat Rates'!$B$12:$B$45))</f>
        <v>0</v>
      </c>
      <c r="E24" s="56">
        <f>IF(A24=0,0,LOOKUP(A24,'KA1 - Individ Support Nat Rates'!$L$12:$L$45,'KA1 - Individ Support Nat Rates'!$C$12:$C$45))</f>
        <v>0</v>
      </c>
      <c r="F24" s="57">
        <f>IF(A24=0,0,LOOKUP(A24,'KA1 - Individ Support Nat Rates'!$L$12:$L$45,'KA1 - Individ Support Nat Rates'!$D$12:$D$45))</f>
        <v>0</v>
      </c>
      <c r="G24" s="56">
        <f>IF(A24=0,0,LOOKUP(A24,'KA1 - Individ Support Nat Rates'!$L$12:$L$45,'KA1 - Individ Support Nat Rates'!$E$12:$E$45))</f>
        <v>0</v>
      </c>
      <c r="H24" s="57">
        <f>IF(A24=0,0,LOOKUP(A24,'KA1 - Individ Support Nat Rates'!$L$12:$L$45,'KA1 - Individ Support Nat Rates'!$F$12:$F$45))</f>
        <v>0</v>
      </c>
      <c r="I24" s="56">
        <f>IF(A24=0,0,LOOKUP(A24,'KA1 - Individ Support Nat Rates'!$L$12:$L$45,'KA1 - Individ Support Nat Rates'!$R$12:$R$45))</f>
        <v>0</v>
      </c>
      <c r="J24" s="57">
        <f>IF(A24=0,0,LOOKUP(A24,'KA1 - Individ Support Nat Rates'!$L$12:$L$45,'KA1 - Individ Support Nat Rates'!$H$12:$H$45))</f>
        <v>0</v>
      </c>
      <c r="K24" s="56">
        <f>IF(A24=0,0,LOOKUP(A24,'KA1 - Individ Support Nat Rates'!$L$12:$L$45,'KA1 - Individ Support Nat Rates'!$S$12:$S$45))</f>
        <v>0</v>
      </c>
      <c r="L24" s="57">
        <f>IF(A24=0,0,LOOKUP(A24,'KA1 - Individ Support Nat Rates'!$L$12:$L$45,'KA1 - Individ Support Nat Rates'!$J$12:$J$45))</f>
        <v>0</v>
      </c>
      <c r="M24" s="56">
        <f>IF(A24=0,0,LOOKUP(A24,'KA1 - Individ Support Nat Rates'!$L$12:$L$45,'KA1 - Individ Support Nat Rates'!$T$12:$T$45))</f>
        <v>0</v>
      </c>
      <c r="N24" s="62">
        <f>IF($A$6=0,0,IF($A$6=codes!$A$5,'Calculator Call 2016'!H24,D24))</f>
        <v>0</v>
      </c>
      <c r="O24" s="62">
        <f>IF($A$6=0,0,IF($A$6=codes!$A$5,'Calculator Call 2016'!I24,E24))</f>
        <v>0</v>
      </c>
      <c r="P24" s="62">
        <f>IF($A$6=0,0,IF($A$6=codes!$A$5,'Calculator Call 2016'!J24,F24))</f>
        <v>0</v>
      </c>
      <c r="Q24" s="62">
        <f>IF($A$6=0,0,IF($A$6=codes!$A$5,'Calculator Call 2016'!K24,G24))</f>
        <v>0</v>
      </c>
      <c r="R24" s="62">
        <f>IF($A$6=0,0,IF($A$6=codes!$A$5,'Calculator Call 2016'!L24,""))</f>
        <v>0</v>
      </c>
      <c r="S24" s="63">
        <f>IF($A$6=0,0,IF($A$6=codes!$A$5,'Calculator Call 2016'!M24,""))</f>
        <v>0</v>
      </c>
      <c r="T24" s="76"/>
      <c r="U24" s="66">
        <f>IF($A$6=0,0,IF($A$6=codes!$A$5,Z24,IF($A$6=codes!$A$6,AB24,IF($A$6=codes!$A$7,AD24,IF($A$6=codes!$A$8,AF24,"Raadpleeg het Agentschap")))))</f>
        <v>0</v>
      </c>
      <c r="V24" s="67">
        <f>IF($A$6=0,0,IF($A$6=codes!$A$5,AA24,IF($A$6=codes!$A$6,AC24,IF($A$6=codes!$A$7,AE24,IF($A$6=codes!$A$8,AG24,"Raadpleeg het Agentschap")))))</f>
        <v>0</v>
      </c>
      <c r="W24" s="67">
        <f t="shared" si="0"/>
        <v>0</v>
      </c>
      <c r="X24" s="68">
        <f t="shared" si="1"/>
        <v>0</v>
      </c>
      <c r="Y24" s="71"/>
      <c r="Z24" s="3">
        <f>IF($A$6=codes!$A$5,IF(B24&gt;360,"Teveel dagen",IF(B24&lt;15,B24*N24,IF(B24&lt;61,SUM((14*N24)+((B24-14)*P24)),IF(B24&lt;361,SUM((14*N24)+(46*P24)+((B24-60)*R24)))))),0)</f>
        <v>0</v>
      </c>
      <c r="AA24" s="3">
        <f>IF($A$6=codes!$A$5,IF(B24&gt;360,"Teveel dagen",IF(B24&lt;15,B24*O24,IF(B24&lt;61,SUM((14*O24)+((B24-14)*Q24)),IF(B24&lt;361,SUM((14*O24)+(46*Q24)+((B24-60)*S24)))))),0)</f>
        <v>0</v>
      </c>
      <c r="AB24" s="3">
        <f>IF($A$6=codes!$A$6,IF(B24&gt;98,"Teveel dagen",IF(B24&lt;15,B24*N24,IF(B24&gt;14,SUM((14*N24)+((B24-14)*P24))))),0)</f>
        <v>0</v>
      </c>
      <c r="AC24" s="3">
        <f>IF($A$6=codes!$A$6,IF(B24&gt;98,"Teveel dagen",IF(B24&lt;15,B24*O24,IF(B24&gt;14,SUM((14*O24)+((B24-14)*Q24))))),0)</f>
        <v>0</v>
      </c>
      <c r="AD24" s="3">
        <f>IF($A$6=codes!$A$7,IF(B24&gt;98,"Teveel dagen",IF(B24&lt;15,B24*N24,IF(B24&gt;14,SUM((14*N24)+((B24-14)*P24))))),0)</f>
        <v>0</v>
      </c>
      <c r="AE24" s="3">
        <f>IF($A$6=codes!$A$7,IF(B24&gt;98,"Teveel dagen",IF(B24&lt;15,B24*O24,IF(B24&gt;14,SUM((14*O24)+((B24-14)*Q24))))),0)</f>
        <v>0</v>
      </c>
      <c r="AF24" s="3">
        <f>IF($A$6=codes!$A$8,IF(B24&gt;98,"Teveel dagen",IF(B24&lt;15,B24*N24,IF(B24&gt;14,SUM((14*N24)+((B24-14)*P24))))),0)</f>
        <v>0</v>
      </c>
      <c r="AG24" s="3">
        <f>IF($A$6=codes!$A$8,IF(B24&gt;98,"Teveel dagen",IF(B24&lt;15,B24*O24,IF(B24&gt;14,SUM((14*O24)+((B24-14)*Q24))))),0)</f>
        <v>0</v>
      </c>
      <c r="AH24" s="172"/>
      <c r="AI24" s="172"/>
      <c r="AJ24" s="172"/>
      <c r="AK24" s="172"/>
      <c r="AL24" s="172"/>
      <c r="AM24" s="172"/>
      <c r="AN24" s="172"/>
      <c r="AO24" s="172"/>
      <c r="AP24" s="172"/>
    </row>
    <row r="25" spans="1:43" x14ac:dyDescent="0.35">
      <c r="A25" s="54"/>
      <c r="B25" s="55"/>
      <c r="C25" s="55"/>
      <c r="D25" s="57">
        <f>IF(A25=0,0,LOOKUP(A25,'KA1 - Individ Support Nat Rates'!$L$12:$L$45,'KA1 - Individ Support Nat Rates'!$B$12:$B$45))</f>
        <v>0</v>
      </c>
      <c r="E25" s="56">
        <f>IF(A25=0,0,LOOKUP(A25,'KA1 - Individ Support Nat Rates'!$L$12:$L$45,'KA1 - Individ Support Nat Rates'!$C$12:$C$45))</f>
        <v>0</v>
      </c>
      <c r="F25" s="57">
        <f>IF(A25=0,0,LOOKUP(A25,'KA1 - Individ Support Nat Rates'!$L$12:$L$45,'KA1 - Individ Support Nat Rates'!$D$12:$D$45))</f>
        <v>0</v>
      </c>
      <c r="G25" s="56">
        <f>IF(A25=0,0,LOOKUP(A25,'KA1 - Individ Support Nat Rates'!$L$12:$L$45,'KA1 - Individ Support Nat Rates'!$E$12:$E$45))</f>
        <v>0</v>
      </c>
      <c r="H25" s="57">
        <f>IF(A25=0,0,LOOKUP(A25,'KA1 - Individ Support Nat Rates'!$L$12:$L$45,'KA1 - Individ Support Nat Rates'!$F$12:$F$45))</f>
        <v>0</v>
      </c>
      <c r="I25" s="56">
        <f>IF(A25=0,0,LOOKUP(A25,'KA1 - Individ Support Nat Rates'!$L$12:$L$45,'KA1 - Individ Support Nat Rates'!$R$12:$R$45))</f>
        <v>0</v>
      </c>
      <c r="J25" s="57">
        <f>IF(A25=0,0,LOOKUP(A25,'KA1 - Individ Support Nat Rates'!$L$12:$L$45,'KA1 - Individ Support Nat Rates'!$H$12:$H$45))</f>
        <v>0</v>
      </c>
      <c r="K25" s="56">
        <f>IF(A25=0,0,LOOKUP(A25,'KA1 - Individ Support Nat Rates'!$L$12:$L$45,'KA1 - Individ Support Nat Rates'!$S$12:$S$45))</f>
        <v>0</v>
      </c>
      <c r="L25" s="57">
        <f>IF(A25=0,0,LOOKUP(A25,'KA1 - Individ Support Nat Rates'!$L$12:$L$45,'KA1 - Individ Support Nat Rates'!$J$12:$J$45))</f>
        <v>0</v>
      </c>
      <c r="M25" s="56">
        <f>IF(A25=0,0,LOOKUP(A25,'KA1 - Individ Support Nat Rates'!$L$12:$L$45,'KA1 - Individ Support Nat Rates'!$T$12:$T$45))</f>
        <v>0</v>
      </c>
      <c r="N25" s="62">
        <f>IF($A$6=0,0,IF($A$6=codes!$A$5,'Calculator Call 2016'!H25,D25))</f>
        <v>0</v>
      </c>
      <c r="O25" s="62">
        <f>IF($A$6=0,0,IF($A$6=codes!$A$5,'Calculator Call 2016'!I25,E25))</f>
        <v>0</v>
      </c>
      <c r="P25" s="62">
        <f>IF($A$6=0,0,IF($A$6=codes!$A$5,'Calculator Call 2016'!J25,F25))</f>
        <v>0</v>
      </c>
      <c r="Q25" s="62">
        <f>IF($A$6=0,0,IF($A$6=codes!$A$5,'Calculator Call 2016'!K25,G25))</f>
        <v>0</v>
      </c>
      <c r="R25" s="62">
        <f>IF($A$6=0,0,IF($A$6=codes!$A$5,'Calculator Call 2016'!L25,""))</f>
        <v>0</v>
      </c>
      <c r="S25" s="63">
        <f>IF($A$6=0,0,IF($A$6=codes!$A$5,'Calculator Call 2016'!M25,""))</f>
        <v>0</v>
      </c>
      <c r="T25" s="76"/>
      <c r="U25" s="66">
        <f>IF($A$6=0,0,IF($A$6=codes!$A$5,Z25,IF($A$6=codes!$A$6,AB25,IF($A$6=codes!$A$7,AD25,IF($A$6=codes!$A$8,AF25,"Raadpleeg het Agentschap")))))</f>
        <v>0</v>
      </c>
      <c r="V25" s="67">
        <f>IF($A$6=0,0,IF($A$6=codes!$A$5,AA25,IF($A$6=codes!$A$6,AC25,IF($A$6=codes!$A$7,AE25,IF($A$6=codes!$A$8,AG25,"Raadpleeg het Agentschap")))))</f>
        <v>0</v>
      </c>
      <c r="W25" s="67">
        <f t="shared" si="0"/>
        <v>0</v>
      </c>
      <c r="X25" s="68">
        <f t="shared" si="1"/>
        <v>0</v>
      </c>
      <c r="Y25" s="71"/>
      <c r="Z25" s="3">
        <f>IF($A$6=codes!$A$5,IF(B25&gt;360,"Teveel dagen",IF(B25&lt;15,B25*N25,IF(B25&lt;61,SUM((14*N25)+((B25-14)*P25)),IF(B25&lt;361,SUM((14*N25)+(46*P25)+((B25-60)*R25)))))),0)</f>
        <v>0</v>
      </c>
      <c r="AA25" s="3">
        <f>IF($A$6=codes!$A$5,IF(B25&gt;360,"Teveel dagen",IF(B25&lt;15,B25*O25,IF(B25&lt;61,SUM((14*O25)+((B25-14)*Q25)),IF(B25&lt;361,SUM((14*O25)+(46*Q25)+((B25-60)*S25)))))),0)</f>
        <v>0</v>
      </c>
      <c r="AB25" s="3">
        <f>IF($A$6=codes!$A$6,IF(B25&gt;98,"Teveel dagen",IF(B25&lt;15,B25*N25,IF(B25&gt;14,SUM((14*N25)+((B25-14)*P25))))),0)</f>
        <v>0</v>
      </c>
      <c r="AC25" s="3">
        <f>IF($A$6=codes!$A$6,IF(B25&gt;98,"Teveel dagen",IF(B25&lt;15,B25*O25,IF(B25&gt;14,SUM((14*O25)+((B25-14)*Q25))))),0)</f>
        <v>0</v>
      </c>
      <c r="AD25" s="3">
        <f>IF($A$6=codes!$A$7,IF(B25&gt;98,"Teveel dagen",IF(B25&lt;15,B25*N25,IF(B25&gt;14,SUM((14*N25)+((B25-14)*P25))))),0)</f>
        <v>0</v>
      </c>
      <c r="AE25" s="3">
        <f>IF($A$6=codes!$A$7,IF(B25&gt;98,"Teveel dagen",IF(B25&lt;15,B25*O25,IF(B25&gt;14,SUM((14*O25)+((B25-14)*Q25))))),0)</f>
        <v>0</v>
      </c>
      <c r="AF25" s="3">
        <f>IF($A$6=codes!$A$8,IF(B25&gt;98,"Teveel dagen",IF(B25&lt;15,B25*N25,IF(B25&gt;14,SUM((14*N25)+((B25-14)*P25))))),0)</f>
        <v>0</v>
      </c>
      <c r="AG25" s="3">
        <f>IF($A$6=codes!$A$8,IF(B25&gt;98,"Teveel dagen",IF(B25&lt;15,B25*O25,IF(B25&gt;14,SUM((14*O25)+((B25-14)*Q25))))),0)</f>
        <v>0</v>
      </c>
      <c r="AH25" s="172"/>
      <c r="AI25" s="172"/>
      <c r="AJ25" s="172"/>
      <c r="AK25" s="172"/>
      <c r="AL25" s="172"/>
      <c r="AM25" s="172"/>
      <c r="AN25" s="172"/>
      <c r="AO25" s="172"/>
      <c r="AP25" s="172"/>
    </row>
    <row r="26" spans="1:43" x14ac:dyDescent="0.35">
      <c r="A26" s="54"/>
      <c r="B26" s="55"/>
      <c r="C26" s="55"/>
      <c r="D26" s="57">
        <f>IF(A26=0,0,LOOKUP(A26,'KA1 - Individ Support Nat Rates'!$L$12:$L$45,'KA1 - Individ Support Nat Rates'!$B$12:$B$45))</f>
        <v>0</v>
      </c>
      <c r="E26" s="56">
        <f>IF(A26=0,0,LOOKUP(A26,'KA1 - Individ Support Nat Rates'!$L$12:$L$45,'KA1 - Individ Support Nat Rates'!$C$12:$C$45))</f>
        <v>0</v>
      </c>
      <c r="F26" s="57">
        <f>IF(A26=0,0,LOOKUP(A26,'KA1 - Individ Support Nat Rates'!$L$12:$L$45,'KA1 - Individ Support Nat Rates'!$D$12:$D$45))</f>
        <v>0</v>
      </c>
      <c r="G26" s="56">
        <f>IF(A26=0,0,LOOKUP(A26,'KA1 - Individ Support Nat Rates'!$L$12:$L$45,'KA1 - Individ Support Nat Rates'!$E$12:$E$45))</f>
        <v>0</v>
      </c>
      <c r="H26" s="57">
        <f>IF(A26=0,0,LOOKUP(A26,'KA1 - Individ Support Nat Rates'!$L$12:$L$45,'KA1 - Individ Support Nat Rates'!$F$12:$F$45))</f>
        <v>0</v>
      </c>
      <c r="I26" s="56">
        <f>IF(A26=0,0,LOOKUP(A26,'KA1 - Individ Support Nat Rates'!$L$12:$L$45,'KA1 - Individ Support Nat Rates'!$R$12:$R$45))</f>
        <v>0</v>
      </c>
      <c r="J26" s="57">
        <f>IF(A26=0,0,LOOKUP(A26,'KA1 - Individ Support Nat Rates'!$L$12:$L$45,'KA1 - Individ Support Nat Rates'!$H$12:$H$45))</f>
        <v>0</v>
      </c>
      <c r="K26" s="56">
        <f>IF(A26=0,0,LOOKUP(A26,'KA1 - Individ Support Nat Rates'!$L$12:$L$45,'KA1 - Individ Support Nat Rates'!$S$12:$S$45))</f>
        <v>0</v>
      </c>
      <c r="L26" s="57">
        <f>IF(A26=0,0,LOOKUP(A26,'KA1 - Individ Support Nat Rates'!$L$12:$L$45,'KA1 - Individ Support Nat Rates'!$J$12:$J$45))</f>
        <v>0</v>
      </c>
      <c r="M26" s="56">
        <f>IF(A26=0,0,LOOKUP(A26,'KA1 - Individ Support Nat Rates'!$L$12:$L$45,'KA1 - Individ Support Nat Rates'!$T$12:$T$45))</f>
        <v>0</v>
      </c>
      <c r="N26" s="62">
        <f>IF($A$6=0,0,IF($A$6=codes!$A$5,'Calculator Call 2016'!H26,D26))</f>
        <v>0</v>
      </c>
      <c r="O26" s="62">
        <f>IF($A$6=0,0,IF($A$6=codes!$A$5,'Calculator Call 2016'!I26,E26))</f>
        <v>0</v>
      </c>
      <c r="P26" s="62">
        <f>IF($A$6=0,0,IF($A$6=codes!$A$5,'Calculator Call 2016'!J26,F26))</f>
        <v>0</v>
      </c>
      <c r="Q26" s="62">
        <f>IF($A$6=0,0,IF($A$6=codes!$A$5,'Calculator Call 2016'!K26,G26))</f>
        <v>0</v>
      </c>
      <c r="R26" s="62">
        <f>IF($A$6=0,0,IF($A$6=codes!$A$5,'Calculator Call 2016'!L26,""))</f>
        <v>0</v>
      </c>
      <c r="S26" s="63">
        <f>IF($A$6=0,0,IF($A$6=codes!$A$5,'Calculator Call 2016'!M26,""))</f>
        <v>0</v>
      </c>
      <c r="T26" s="76"/>
      <c r="U26" s="66">
        <f>IF($A$6=0,0,IF($A$6=codes!$A$5,Z26,IF($A$6=codes!$A$6,AB26,IF($A$6=codes!$A$7,AD26,IF($A$6=codes!$A$8,AF26,"Raadpleeg het Agentschap")))))</f>
        <v>0</v>
      </c>
      <c r="V26" s="67">
        <f>IF($A$6=0,0,IF($A$6=codes!$A$5,AA26,IF($A$6=codes!$A$6,AC26,IF($A$6=codes!$A$7,AE26,IF($A$6=codes!$A$8,AG26,"Raadpleeg het Agentschap")))))</f>
        <v>0</v>
      </c>
      <c r="W26" s="67">
        <f t="shared" si="0"/>
        <v>0</v>
      </c>
      <c r="X26" s="68">
        <f t="shared" si="1"/>
        <v>0</v>
      </c>
      <c r="Y26" s="71"/>
      <c r="Z26" s="3">
        <f>IF($A$6=codes!$A$5,IF(B26&gt;360,"Teveel dagen",IF(B26&lt;15,B26*N26,IF(B26&lt;61,SUM((14*N26)+((B26-14)*P26)),IF(B26&lt;361,SUM((14*N26)+(46*P26)+((B26-60)*R26)))))),0)</f>
        <v>0</v>
      </c>
      <c r="AA26" s="3">
        <f>IF($A$6=codes!$A$5,IF(B26&gt;360,"Teveel dagen",IF(B26&lt;15,B26*O26,IF(B26&lt;61,SUM((14*O26)+((B26-14)*Q26)),IF(B26&lt;361,SUM((14*O26)+(46*Q26)+((B26-60)*S26)))))),0)</f>
        <v>0</v>
      </c>
      <c r="AB26" s="3">
        <f>IF($A$6=codes!$A$6,IF(B26&gt;98,"Teveel dagen",IF(B26&lt;15,B26*N26,IF(B26&gt;14,SUM((14*N26)+((B26-14)*P26))))),0)</f>
        <v>0</v>
      </c>
      <c r="AC26" s="3">
        <f>IF($A$6=codes!$A$6,IF(B26&gt;98,"Teveel dagen",IF(B26&lt;15,B26*O26,IF(B26&gt;14,SUM((14*O26)+((B26-14)*Q26))))),0)</f>
        <v>0</v>
      </c>
      <c r="AD26" s="3">
        <f>IF($A$6=codes!$A$7,IF(B26&gt;98,"Teveel dagen",IF(B26&lt;15,B26*N26,IF(B26&gt;14,SUM((14*N26)+((B26-14)*P26))))),0)</f>
        <v>0</v>
      </c>
      <c r="AE26" s="3">
        <f>IF($A$6=codes!$A$7,IF(B26&gt;98,"Teveel dagen",IF(B26&lt;15,B26*O26,IF(B26&gt;14,SUM((14*O26)+((B26-14)*Q26))))),0)</f>
        <v>0</v>
      </c>
      <c r="AF26" s="3">
        <f>IF($A$6=codes!$A$8,IF(B26&gt;98,"Teveel dagen",IF(B26&lt;15,B26*N26,IF(B26&gt;14,SUM((14*N26)+((B26-14)*P26))))),0)</f>
        <v>0</v>
      </c>
      <c r="AG26" s="3">
        <f>IF($A$6=codes!$A$8,IF(B26&gt;98,"Teveel dagen",IF(B26&lt;15,B26*O26,IF(B26&gt;14,SUM((14*O26)+((B26-14)*Q26))))),0)</f>
        <v>0</v>
      </c>
      <c r="AH26" s="172"/>
      <c r="AI26" s="172"/>
      <c r="AJ26" s="172"/>
      <c r="AK26" s="172"/>
      <c r="AL26" s="172"/>
      <c r="AM26" s="172"/>
      <c r="AN26" s="172"/>
      <c r="AO26" s="172"/>
      <c r="AP26" s="172"/>
    </row>
    <row r="27" spans="1:43" x14ac:dyDescent="0.35">
      <c r="A27" s="54"/>
      <c r="B27" s="55"/>
      <c r="C27" s="55"/>
      <c r="D27" s="57">
        <f>IF(A27=0,0,LOOKUP(A27,'KA1 - Individ Support Nat Rates'!$L$12:$L$45,'KA1 - Individ Support Nat Rates'!$B$12:$B$45))</f>
        <v>0</v>
      </c>
      <c r="E27" s="56">
        <f>IF(A27=0,0,LOOKUP(A27,'KA1 - Individ Support Nat Rates'!$L$12:$L$45,'KA1 - Individ Support Nat Rates'!$C$12:$C$45))</f>
        <v>0</v>
      </c>
      <c r="F27" s="57">
        <f>IF(A27=0,0,LOOKUP(A27,'KA1 - Individ Support Nat Rates'!$L$12:$L$45,'KA1 - Individ Support Nat Rates'!$D$12:$D$45))</f>
        <v>0</v>
      </c>
      <c r="G27" s="56">
        <f>IF(A27=0,0,LOOKUP(A27,'KA1 - Individ Support Nat Rates'!$L$12:$L$45,'KA1 - Individ Support Nat Rates'!$E$12:$E$45))</f>
        <v>0</v>
      </c>
      <c r="H27" s="57">
        <f>IF(A27=0,0,LOOKUP(A27,'KA1 - Individ Support Nat Rates'!$L$12:$L$45,'KA1 - Individ Support Nat Rates'!$F$12:$F$45))</f>
        <v>0</v>
      </c>
      <c r="I27" s="56">
        <f>IF(A27=0,0,LOOKUP(A27,'KA1 - Individ Support Nat Rates'!$L$12:$L$45,'KA1 - Individ Support Nat Rates'!$R$12:$R$45))</f>
        <v>0</v>
      </c>
      <c r="J27" s="57">
        <f>IF(A27=0,0,LOOKUP(A27,'KA1 - Individ Support Nat Rates'!$L$12:$L$45,'KA1 - Individ Support Nat Rates'!$H$12:$H$45))</f>
        <v>0</v>
      </c>
      <c r="K27" s="56">
        <f>IF(A27=0,0,LOOKUP(A27,'KA1 - Individ Support Nat Rates'!$L$12:$L$45,'KA1 - Individ Support Nat Rates'!$S$12:$S$45))</f>
        <v>0</v>
      </c>
      <c r="L27" s="57">
        <f>IF(A27=0,0,LOOKUP(A27,'KA1 - Individ Support Nat Rates'!$L$12:$L$45,'KA1 - Individ Support Nat Rates'!$J$12:$J$45))</f>
        <v>0</v>
      </c>
      <c r="M27" s="56">
        <f>IF(A27=0,0,LOOKUP(A27,'KA1 - Individ Support Nat Rates'!$L$12:$L$45,'KA1 - Individ Support Nat Rates'!$T$12:$T$45))</f>
        <v>0</v>
      </c>
      <c r="N27" s="62">
        <f>IF($A$6=0,0,IF($A$6=codes!$A$5,'Calculator Call 2016'!H27,D27))</f>
        <v>0</v>
      </c>
      <c r="O27" s="62">
        <f>IF($A$6=0,0,IF($A$6=codes!$A$5,'Calculator Call 2016'!I27,E27))</f>
        <v>0</v>
      </c>
      <c r="P27" s="62">
        <f>IF($A$6=0,0,IF($A$6=codes!$A$5,'Calculator Call 2016'!J27,F27))</f>
        <v>0</v>
      </c>
      <c r="Q27" s="62">
        <f>IF($A$6=0,0,IF($A$6=codes!$A$5,'Calculator Call 2016'!K27,G27))</f>
        <v>0</v>
      </c>
      <c r="R27" s="62">
        <f>IF($A$6=0,0,IF($A$6=codes!$A$5,'Calculator Call 2016'!L27,""))</f>
        <v>0</v>
      </c>
      <c r="S27" s="63">
        <f>IF($A$6=0,0,IF($A$6=codes!$A$5,'Calculator Call 2016'!M27,""))</f>
        <v>0</v>
      </c>
      <c r="T27" s="76"/>
      <c r="U27" s="66">
        <f>IF($A$6=0,0,IF($A$6=codes!$A$5,Z27,IF($A$6=codes!$A$6,AB27,IF($A$6=codes!$A$7,AD27,IF($A$6=codes!$A$8,AF27,"Raadpleeg het Agentschap")))))</f>
        <v>0</v>
      </c>
      <c r="V27" s="67">
        <f>IF($A$6=0,0,IF($A$6=codes!$A$5,AA27,IF($A$6=codes!$A$6,AC27,IF($A$6=codes!$A$7,AE27,IF($A$6=codes!$A$8,AG27,"Raadpleeg het Agentschap")))))</f>
        <v>0</v>
      </c>
      <c r="W27" s="67">
        <f t="shared" si="0"/>
        <v>0</v>
      </c>
      <c r="X27" s="68">
        <f t="shared" si="1"/>
        <v>0</v>
      </c>
      <c r="Y27" s="71"/>
      <c r="Z27" s="3">
        <f>IF($A$6=codes!$A$5,IF(B27&gt;360,"Teveel dagen",IF(B27&lt;15,B27*N27,IF(B27&lt;61,SUM((14*N27)+((B27-14)*P27)),IF(B27&lt;361,SUM((14*N27)+(46*P27)+((B27-60)*R27)))))),0)</f>
        <v>0</v>
      </c>
      <c r="AA27" s="3">
        <f>IF($A$6=codes!$A$5,IF(B27&gt;360,"Teveel dagen",IF(B27&lt;15,B27*O27,IF(B27&lt;61,SUM((14*O27)+((B27-14)*Q27)),IF(B27&lt;361,SUM((14*O27)+(46*Q27)+((B27-60)*S27)))))),0)</f>
        <v>0</v>
      </c>
      <c r="AB27" s="3">
        <f>IF($A$6=codes!$A$6,IF(B27&gt;98,"Teveel dagen",IF(B27&lt;15,B27*N27,IF(B27&gt;14,SUM((14*N27)+((B27-14)*P27))))),0)</f>
        <v>0</v>
      </c>
      <c r="AC27" s="3">
        <f>IF($A$6=codes!$A$6,IF(B27&gt;98,"Teveel dagen",IF(B27&lt;15,B27*O27,IF(B27&gt;14,SUM((14*O27)+((B27-14)*Q27))))),0)</f>
        <v>0</v>
      </c>
      <c r="AD27" s="3">
        <f>IF($A$6=codes!$A$7,IF(B27&gt;98,"Teveel dagen",IF(B27&lt;15,B27*N27,IF(B27&gt;14,SUM((14*N27)+((B27-14)*P27))))),0)</f>
        <v>0</v>
      </c>
      <c r="AE27" s="3">
        <f>IF($A$6=codes!$A$7,IF(B27&gt;98,"Teveel dagen",IF(B27&lt;15,B27*O27,IF(B27&gt;14,SUM((14*O27)+((B27-14)*Q27))))),0)</f>
        <v>0</v>
      </c>
      <c r="AF27" s="3">
        <f>IF($A$6=codes!$A$8,IF(B27&gt;98,"Teveel dagen",IF(B27&lt;15,B27*N27,IF(B27&gt;14,SUM((14*N27)+((B27-14)*P27))))),0)</f>
        <v>0</v>
      </c>
      <c r="AG27" s="3">
        <f>IF($A$6=codes!$A$8,IF(B27&gt;98,"Teveel dagen",IF(B27&lt;15,B27*O27,IF(B27&gt;14,SUM((14*O27)+((B27-14)*Q27))))),0)</f>
        <v>0</v>
      </c>
      <c r="AH27" s="172"/>
      <c r="AI27" s="172"/>
      <c r="AJ27" s="172"/>
      <c r="AK27" s="172"/>
      <c r="AL27" s="172"/>
      <c r="AM27" s="172"/>
      <c r="AN27" s="172"/>
      <c r="AO27" s="172"/>
      <c r="AP27" s="172"/>
    </row>
    <row r="28" spans="1:43" x14ac:dyDescent="0.35">
      <c r="A28" s="54"/>
      <c r="B28" s="55"/>
      <c r="C28" s="55"/>
      <c r="D28" s="57">
        <f>IF(A28=0,0,LOOKUP(A28,'KA1 - Individ Support Nat Rates'!$L$12:$L$45,'KA1 - Individ Support Nat Rates'!$B$12:$B$45))</f>
        <v>0</v>
      </c>
      <c r="E28" s="56">
        <f>IF(A28=0,0,LOOKUP(A28,'KA1 - Individ Support Nat Rates'!$L$12:$L$45,'KA1 - Individ Support Nat Rates'!$C$12:$C$45))</f>
        <v>0</v>
      </c>
      <c r="F28" s="57">
        <f>IF(A28=0,0,LOOKUP(A28,'KA1 - Individ Support Nat Rates'!$L$12:$L$45,'KA1 - Individ Support Nat Rates'!$D$12:$D$45))</f>
        <v>0</v>
      </c>
      <c r="G28" s="56">
        <f>IF(A28=0,0,LOOKUP(A28,'KA1 - Individ Support Nat Rates'!$L$12:$L$45,'KA1 - Individ Support Nat Rates'!$E$12:$E$45))</f>
        <v>0</v>
      </c>
      <c r="H28" s="57">
        <f>IF(A28=0,0,LOOKUP(A28,'KA1 - Individ Support Nat Rates'!$L$12:$L$45,'KA1 - Individ Support Nat Rates'!$F$12:$F$45))</f>
        <v>0</v>
      </c>
      <c r="I28" s="56">
        <f>IF(A28=0,0,LOOKUP(A28,'KA1 - Individ Support Nat Rates'!$L$12:$L$45,'KA1 - Individ Support Nat Rates'!$R$12:$R$45))</f>
        <v>0</v>
      </c>
      <c r="J28" s="57">
        <f>IF(A28=0,0,LOOKUP(A28,'KA1 - Individ Support Nat Rates'!$L$12:$L$45,'KA1 - Individ Support Nat Rates'!$H$12:$H$45))</f>
        <v>0</v>
      </c>
      <c r="K28" s="56">
        <f>IF(A28=0,0,LOOKUP(A28,'KA1 - Individ Support Nat Rates'!$L$12:$L$45,'KA1 - Individ Support Nat Rates'!$S$12:$S$45))</f>
        <v>0</v>
      </c>
      <c r="L28" s="57">
        <f>IF(A28=0,0,LOOKUP(A28,'KA1 - Individ Support Nat Rates'!$L$12:$L$45,'KA1 - Individ Support Nat Rates'!$J$12:$J$45))</f>
        <v>0</v>
      </c>
      <c r="M28" s="56">
        <f>IF(A28=0,0,LOOKUP(A28,'KA1 - Individ Support Nat Rates'!$L$12:$L$45,'KA1 - Individ Support Nat Rates'!$T$12:$T$45))</f>
        <v>0</v>
      </c>
      <c r="N28" s="62">
        <f>IF($A$6=0,0,IF($A$6=codes!$A$5,'Calculator Call 2016'!H28,D28))</f>
        <v>0</v>
      </c>
      <c r="O28" s="62">
        <f>IF($A$6=0,0,IF($A$6=codes!$A$5,'Calculator Call 2016'!I28,E28))</f>
        <v>0</v>
      </c>
      <c r="P28" s="62">
        <f>IF($A$6=0,0,IF($A$6=codes!$A$5,'Calculator Call 2016'!J28,F28))</f>
        <v>0</v>
      </c>
      <c r="Q28" s="62">
        <f>IF($A$6=0,0,IF($A$6=codes!$A$5,'Calculator Call 2016'!K28,G28))</f>
        <v>0</v>
      </c>
      <c r="R28" s="62">
        <f>IF($A$6=0,0,IF($A$6=codes!$A$5,'Calculator Call 2016'!L28,""))</f>
        <v>0</v>
      </c>
      <c r="S28" s="63">
        <f>IF($A$6=0,0,IF($A$6=codes!$A$5,'Calculator Call 2016'!M28,""))</f>
        <v>0</v>
      </c>
      <c r="T28" s="76"/>
      <c r="U28" s="66">
        <f>IF($A$6=0,0,IF($A$6=codes!$A$5,Z28,IF($A$6=codes!$A$6,AB28,IF($A$6=codes!$A$7,AD28,IF($A$6=codes!$A$8,AF28,"Raadpleeg het Agentschap")))))</f>
        <v>0</v>
      </c>
      <c r="V28" s="67">
        <f>IF($A$6=0,0,IF($A$6=codes!$A$5,AA28,IF($A$6=codes!$A$6,AC28,IF($A$6=codes!$A$7,AE28,IF($A$6=codes!$A$8,AG28,"Raadpleeg het Agentschap")))))</f>
        <v>0</v>
      </c>
      <c r="W28" s="67">
        <f t="shared" si="0"/>
        <v>0</v>
      </c>
      <c r="X28" s="68">
        <f t="shared" si="1"/>
        <v>0</v>
      </c>
      <c r="Y28" s="71"/>
      <c r="Z28" s="3">
        <f>IF($A$6=codes!$A$5,IF(B28&gt;360,"Teveel dagen",IF(B28&lt;15,B28*N28,IF(B28&lt;61,SUM((14*N28)+((B28-14)*P28)),IF(B28&lt;361,SUM((14*N28)+(46*P28)+((B28-60)*R28)))))),0)</f>
        <v>0</v>
      </c>
      <c r="AA28" s="3">
        <f>IF($A$6=codes!$A$5,IF(B28&gt;360,"Teveel dagen",IF(B28&lt;15,B28*O28,IF(B28&lt;61,SUM((14*O28)+((B28-14)*Q28)),IF(B28&lt;361,SUM((14*O28)+(46*Q28)+((B28-60)*S28)))))),0)</f>
        <v>0</v>
      </c>
      <c r="AB28" s="3">
        <f>IF($A$6=codes!$A$6,IF(B28&gt;98,"Teveel dagen",IF(B28&lt;15,B28*N28,IF(B28&gt;14,SUM((14*N28)+((B28-14)*P28))))),0)</f>
        <v>0</v>
      </c>
      <c r="AC28" s="3">
        <f>IF($A$6=codes!$A$6,IF(B28&gt;98,"Teveel dagen",IF(B28&lt;15,B28*O28,IF(B28&gt;14,SUM((14*O28)+((B28-14)*Q28))))),0)</f>
        <v>0</v>
      </c>
      <c r="AD28" s="3">
        <f>IF($A$6=codes!$A$7,IF(B28&gt;98,"Teveel dagen",IF(B28&lt;15,B28*N28,IF(B28&gt;14,SUM((14*N28)+((B28-14)*P28))))),0)</f>
        <v>0</v>
      </c>
      <c r="AE28" s="3">
        <f>IF($A$6=codes!$A$7,IF(B28&gt;98,"Teveel dagen",IF(B28&lt;15,B28*O28,IF(B28&gt;14,SUM((14*O28)+((B28-14)*Q28))))),0)</f>
        <v>0</v>
      </c>
      <c r="AF28" s="3">
        <f>IF($A$6=codes!$A$8,IF(B28&gt;98,"Teveel dagen",IF(B28&lt;15,B28*N28,IF(B28&gt;14,SUM((14*N28)+((B28-14)*P28))))),0)</f>
        <v>0</v>
      </c>
      <c r="AG28" s="3">
        <f>IF($A$6=codes!$A$8,IF(B28&gt;98,"Teveel dagen",IF(B28&lt;15,B28*O28,IF(B28&gt;14,SUM((14*O28)+((B28-14)*Q28))))),0)</f>
        <v>0</v>
      </c>
      <c r="AH28" s="172"/>
      <c r="AI28" s="172"/>
      <c r="AJ28" s="172"/>
      <c r="AK28" s="172"/>
      <c r="AL28" s="172"/>
      <c r="AM28" s="172"/>
      <c r="AN28" s="172"/>
      <c r="AO28" s="172"/>
      <c r="AP28" s="172"/>
    </row>
    <row r="29" spans="1:43" x14ac:dyDescent="0.35">
      <c r="A29" s="54"/>
      <c r="B29" s="55"/>
      <c r="C29" s="55"/>
      <c r="D29" s="57">
        <f>IF(A29=0,0,LOOKUP(A29,'KA1 - Individ Support Nat Rates'!$L$12:$L$45,'KA1 - Individ Support Nat Rates'!$B$12:$B$45))</f>
        <v>0</v>
      </c>
      <c r="E29" s="56">
        <f>IF(A29=0,0,LOOKUP(A29,'KA1 - Individ Support Nat Rates'!$L$12:$L$45,'KA1 - Individ Support Nat Rates'!$C$12:$C$45))</f>
        <v>0</v>
      </c>
      <c r="F29" s="57">
        <f>IF(A29=0,0,LOOKUP(A29,'KA1 - Individ Support Nat Rates'!$L$12:$L$45,'KA1 - Individ Support Nat Rates'!$D$12:$D$45))</f>
        <v>0</v>
      </c>
      <c r="G29" s="56">
        <f>IF(A29=0,0,LOOKUP(A29,'KA1 - Individ Support Nat Rates'!$L$12:$L$45,'KA1 - Individ Support Nat Rates'!$E$12:$E$45))</f>
        <v>0</v>
      </c>
      <c r="H29" s="57">
        <f>IF(A29=0,0,LOOKUP(A29,'KA1 - Individ Support Nat Rates'!$L$12:$L$45,'KA1 - Individ Support Nat Rates'!$F$12:$F$45))</f>
        <v>0</v>
      </c>
      <c r="I29" s="56">
        <f>IF(A29=0,0,LOOKUP(A29,'KA1 - Individ Support Nat Rates'!$L$12:$L$45,'KA1 - Individ Support Nat Rates'!$R$12:$R$45))</f>
        <v>0</v>
      </c>
      <c r="J29" s="57">
        <f>IF(A29=0,0,LOOKUP(A29,'KA1 - Individ Support Nat Rates'!$L$12:$L$45,'KA1 - Individ Support Nat Rates'!$H$12:$H$45))</f>
        <v>0</v>
      </c>
      <c r="K29" s="56">
        <f>IF(A29=0,0,LOOKUP(A29,'KA1 - Individ Support Nat Rates'!$L$12:$L$45,'KA1 - Individ Support Nat Rates'!$S$12:$S$45))</f>
        <v>0</v>
      </c>
      <c r="L29" s="57">
        <f>IF(A29=0,0,LOOKUP(A29,'KA1 - Individ Support Nat Rates'!$L$12:$L$45,'KA1 - Individ Support Nat Rates'!$J$12:$J$45))</f>
        <v>0</v>
      </c>
      <c r="M29" s="56">
        <f>IF(A29=0,0,LOOKUP(A29,'KA1 - Individ Support Nat Rates'!$L$12:$L$45,'KA1 - Individ Support Nat Rates'!$T$12:$T$45))</f>
        <v>0</v>
      </c>
      <c r="N29" s="62">
        <f>IF($A$6=0,0,IF($A$6=codes!$A$5,'Calculator Call 2016'!H29,D29))</f>
        <v>0</v>
      </c>
      <c r="O29" s="62">
        <f>IF($A$6=0,0,IF($A$6=codes!$A$5,'Calculator Call 2016'!I29,E29))</f>
        <v>0</v>
      </c>
      <c r="P29" s="62">
        <f>IF($A$6=0,0,IF($A$6=codes!$A$5,'Calculator Call 2016'!J29,F29))</f>
        <v>0</v>
      </c>
      <c r="Q29" s="62">
        <f>IF($A$6=0,0,IF($A$6=codes!$A$5,'Calculator Call 2016'!K29,G29))</f>
        <v>0</v>
      </c>
      <c r="R29" s="62">
        <f>IF($A$6=0,0,IF($A$6=codes!$A$5,'Calculator Call 2016'!L29,""))</f>
        <v>0</v>
      </c>
      <c r="S29" s="63">
        <f>IF($A$6=0,0,IF($A$6=codes!$A$5,'Calculator Call 2016'!M29,""))</f>
        <v>0</v>
      </c>
      <c r="T29" s="76"/>
      <c r="U29" s="66">
        <f>IF($A$6=0,0,IF($A$6=codes!$A$5,Z29,IF($A$6=codes!$A$6,AB29,IF($A$6=codes!$A$7,AD29,IF($A$6=codes!$A$8,AF29,"Raadpleeg het Agentschap")))))</f>
        <v>0</v>
      </c>
      <c r="V29" s="67">
        <f>IF($A$6=0,0,IF($A$6=codes!$A$5,AA29,IF($A$6=codes!$A$6,AC29,IF($A$6=codes!$A$7,AE29,IF($A$6=codes!$A$8,AG29,"Raadpleeg het Agentschap")))))</f>
        <v>0</v>
      </c>
      <c r="W29" s="67">
        <f t="shared" si="0"/>
        <v>0</v>
      </c>
      <c r="X29" s="68">
        <f t="shared" si="1"/>
        <v>0</v>
      </c>
      <c r="Y29" s="71"/>
      <c r="Z29" s="3">
        <f>IF($A$6=codes!$A$5,IF(B29&gt;360,"Teveel dagen",IF(B29&lt;15,B29*N29,IF(B29&lt;61,SUM((14*N29)+((B29-14)*P29)),IF(B29&lt;361,SUM((14*N29)+(46*P29)+((B29-60)*R29)))))),0)</f>
        <v>0</v>
      </c>
      <c r="AA29" s="3">
        <f>IF($A$6=codes!$A$5,IF(B29&gt;360,"Teveel dagen",IF(B29&lt;15,B29*O29,IF(B29&lt;61,SUM((14*O29)+((B29-14)*Q29)),IF(B29&lt;361,SUM((14*O29)+(46*Q29)+((B29-60)*S29)))))),0)</f>
        <v>0</v>
      </c>
      <c r="AB29" s="3">
        <f>IF($A$6=codes!$A$6,IF(B29&gt;98,"Teveel dagen",IF(B29&lt;15,B29*N29,IF(B29&gt;14,SUM((14*N29)+((B29-14)*P29))))),0)</f>
        <v>0</v>
      </c>
      <c r="AC29" s="3">
        <f>IF($A$6=codes!$A$6,IF(B29&gt;98,"Teveel dagen",IF(B29&lt;15,B29*O29,IF(B29&gt;14,SUM((14*O29)+((B29-14)*Q29))))),0)</f>
        <v>0</v>
      </c>
      <c r="AD29" s="3">
        <f>IF($A$6=codes!$A$7,IF(B29&gt;98,"Teveel dagen",IF(B29&lt;15,B29*N29,IF(B29&gt;14,SUM((14*N29)+((B29-14)*P29))))),0)</f>
        <v>0</v>
      </c>
      <c r="AE29" s="3">
        <f>IF($A$6=codes!$A$7,IF(B29&gt;98,"Teveel dagen",IF(B29&lt;15,B29*O29,IF(B29&gt;14,SUM((14*O29)+((B29-14)*Q29))))),0)</f>
        <v>0</v>
      </c>
      <c r="AF29" s="3">
        <f>IF($A$6=codes!$A$8,IF(B29&gt;98,"Teveel dagen",IF(B29&lt;15,B29*N29,IF(B29&gt;14,SUM((14*N29)+((B29-14)*P29))))),0)</f>
        <v>0</v>
      </c>
      <c r="AG29" s="3">
        <f>IF($A$6=codes!$A$8,IF(B29&gt;98,"Teveel dagen",IF(B29&lt;15,B29*O29,IF(B29&gt;14,SUM((14*O29)+((B29-14)*Q29))))),0)</f>
        <v>0</v>
      </c>
      <c r="AH29" s="172"/>
      <c r="AI29" s="172"/>
      <c r="AJ29" s="172"/>
      <c r="AK29" s="172"/>
      <c r="AL29" s="172"/>
      <c r="AM29" s="172"/>
      <c r="AN29" s="172"/>
      <c r="AO29" s="172"/>
      <c r="AP29" s="172"/>
    </row>
    <row r="30" spans="1:43" x14ac:dyDescent="0.35">
      <c r="A30" s="54"/>
      <c r="B30" s="55"/>
      <c r="C30" s="55"/>
      <c r="D30" s="57">
        <f>IF(A30=0,0,LOOKUP(A30,'KA1 - Individ Support Nat Rates'!$L$12:$L$45,'KA1 - Individ Support Nat Rates'!$B$12:$B$45))</f>
        <v>0</v>
      </c>
      <c r="E30" s="56">
        <f>IF(A30=0,0,LOOKUP(A30,'KA1 - Individ Support Nat Rates'!$L$12:$L$45,'KA1 - Individ Support Nat Rates'!$C$12:$C$45))</f>
        <v>0</v>
      </c>
      <c r="F30" s="57">
        <f>IF(A30=0,0,LOOKUP(A30,'KA1 - Individ Support Nat Rates'!$L$12:$L$45,'KA1 - Individ Support Nat Rates'!$D$12:$D$45))</f>
        <v>0</v>
      </c>
      <c r="G30" s="56">
        <f>IF(A30=0,0,LOOKUP(A30,'KA1 - Individ Support Nat Rates'!$L$12:$L$45,'KA1 - Individ Support Nat Rates'!$E$12:$E$45))</f>
        <v>0</v>
      </c>
      <c r="H30" s="57">
        <f>IF(A30=0,0,LOOKUP(A30,'KA1 - Individ Support Nat Rates'!$L$12:$L$45,'KA1 - Individ Support Nat Rates'!$F$12:$F$45))</f>
        <v>0</v>
      </c>
      <c r="I30" s="56">
        <f>IF(A30=0,0,LOOKUP(A30,'KA1 - Individ Support Nat Rates'!$L$12:$L$45,'KA1 - Individ Support Nat Rates'!$R$12:$R$45))</f>
        <v>0</v>
      </c>
      <c r="J30" s="57">
        <f>IF(A30=0,0,LOOKUP(A30,'KA1 - Individ Support Nat Rates'!$L$12:$L$45,'KA1 - Individ Support Nat Rates'!$H$12:$H$45))</f>
        <v>0</v>
      </c>
      <c r="K30" s="56">
        <f>IF(A30=0,0,LOOKUP(A30,'KA1 - Individ Support Nat Rates'!$L$12:$L$45,'KA1 - Individ Support Nat Rates'!$S$12:$S$45))</f>
        <v>0</v>
      </c>
      <c r="L30" s="57">
        <f>IF(A30=0,0,LOOKUP(A30,'KA1 - Individ Support Nat Rates'!$L$12:$L$45,'KA1 - Individ Support Nat Rates'!$J$12:$J$45))</f>
        <v>0</v>
      </c>
      <c r="M30" s="56">
        <f>IF(A30=0,0,LOOKUP(A30,'KA1 - Individ Support Nat Rates'!$L$12:$L$45,'KA1 - Individ Support Nat Rates'!$T$12:$T$45))</f>
        <v>0</v>
      </c>
      <c r="N30" s="62">
        <f>IF($A$6=0,0,IF($A$6=codes!$A$5,'Calculator Call 2016'!H30,D30))</f>
        <v>0</v>
      </c>
      <c r="O30" s="62">
        <f>IF($A$6=0,0,IF($A$6=codes!$A$5,'Calculator Call 2016'!I30,E30))</f>
        <v>0</v>
      </c>
      <c r="P30" s="62">
        <f>IF($A$6=0,0,IF($A$6=codes!$A$5,'Calculator Call 2016'!J30,F30))</f>
        <v>0</v>
      </c>
      <c r="Q30" s="62">
        <f>IF($A$6=0,0,IF($A$6=codes!$A$5,'Calculator Call 2016'!K30,G30))</f>
        <v>0</v>
      </c>
      <c r="R30" s="62">
        <f>IF($A$6=0,0,IF($A$6=codes!$A$5,'Calculator Call 2016'!L30,""))</f>
        <v>0</v>
      </c>
      <c r="S30" s="63">
        <f>IF($A$6=0,0,IF($A$6=codes!$A$5,'Calculator Call 2016'!M30,""))</f>
        <v>0</v>
      </c>
      <c r="T30" s="76"/>
      <c r="U30" s="66">
        <f>IF($A$6=0,0,IF($A$6=codes!$A$5,Z30,IF($A$6=codes!$A$6,AB30,IF($A$6=codes!$A$7,AD30,IF($A$6=codes!$A$8,AF30,"Raadpleeg het Agentschap")))))</f>
        <v>0</v>
      </c>
      <c r="V30" s="67">
        <f>IF($A$6=0,0,IF($A$6=codes!$A$5,AA30,IF($A$6=codes!$A$6,AC30,IF($A$6=codes!$A$7,AE30,IF($A$6=codes!$A$8,AG30,"Raadpleeg het Agentschap")))))</f>
        <v>0</v>
      </c>
      <c r="W30" s="67">
        <f t="shared" si="0"/>
        <v>0</v>
      </c>
      <c r="X30" s="68">
        <f t="shared" si="1"/>
        <v>0</v>
      </c>
      <c r="Y30" s="71"/>
      <c r="Z30" s="3">
        <f>IF($A$6=codes!$A$5,IF(B30&gt;360,"Teveel dagen",IF(B30&lt;15,B30*N30,IF(B30&lt;61,SUM((14*N30)+((B30-14)*P30)),IF(B30&lt;361,SUM((14*N30)+(46*P30)+((B30-60)*R30)))))),0)</f>
        <v>0</v>
      </c>
      <c r="AA30" s="3">
        <f>IF($A$6=codes!$A$5,IF(B30&gt;360,"Teveel dagen",IF(B30&lt;15,B30*O30,IF(B30&lt;61,SUM((14*O30)+((B30-14)*Q30)),IF(B30&lt;361,SUM((14*O30)+(46*Q30)+((B30-60)*S30)))))),0)</f>
        <v>0</v>
      </c>
      <c r="AB30" s="3">
        <f>IF($A$6=codes!$A$6,IF(B30&gt;98,"Teveel dagen",IF(B30&lt;15,B30*N30,IF(B30&gt;14,SUM((14*N30)+((B30-14)*P30))))),0)</f>
        <v>0</v>
      </c>
      <c r="AC30" s="3">
        <f>IF($A$6=codes!$A$6,IF(B30&gt;98,"Teveel dagen",IF(B30&lt;15,B30*O30,IF(B30&gt;14,SUM((14*O30)+((B30-14)*Q30))))),0)</f>
        <v>0</v>
      </c>
      <c r="AD30" s="3">
        <f>IF($A$6=codes!$A$7,IF(B30&gt;98,"Teveel dagen",IF(B30&lt;15,B30*N30,IF(B30&gt;14,SUM((14*N30)+((B30-14)*P30))))),0)</f>
        <v>0</v>
      </c>
      <c r="AE30" s="3">
        <f>IF($A$6=codes!$A$7,IF(B30&gt;98,"Teveel dagen",IF(B30&lt;15,B30*O30,IF(B30&gt;14,SUM((14*O30)+((B30-14)*Q30))))),0)</f>
        <v>0</v>
      </c>
      <c r="AF30" s="3">
        <f>IF($A$6=codes!$A$8,IF(B30&gt;98,"Teveel dagen",IF(B30&lt;15,B30*N30,IF(B30&gt;14,SUM((14*N30)+((B30-14)*P30))))),0)</f>
        <v>0</v>
      </c>
      <c r="AG30" s="3">
        <f>IF($A$6=codes!$A$8,IF(B30&gt;98,"Teveel dagen",IF(B30&lt;15,B30*O30,IF(B30&gt;14,SUM((14*O30)+((B30-14)*Q30))))),0)</f>
        <v>0</v>
      </c>
      <c r="AH30" s="172"/>
      <c r="AI30" s="172"/>
      <c r="AJ30" s="172"/>
      <c r="AK30" s="172"/>
      <c r="AL30" s="172"/>
      <c r="AM30" s="172"/>
      <c r="AN30" s="172"/>
      <c r="AO30" s="172"/>
      <c r="AP30" s="172"/>
    </row>
    <row r="31" spans="1:43" x14ac:dyDescent="0.35">
      <c r="A31" s="54"/>
      <c r="B31" s="55"/>
      <c r="C31" s="55"/>
      <c r="D31" s="57">
        <f>IF(A31=0,0,LOOKUP(A31,'KA1 - Individ Support Nat Rates'!$L$12:$L$45,'KA1 - Individ Support Nat Rates'!$B$12:$B$45))</f>
        <v>0</v>
      </c>
      <c r="E31" s="56">
        <f>IF(A31=0,0,LOOKUP(A31,'KA1 - Individ Support Nat Rates'!$L$12:$L$45,'KA1 - Individ Support Nat Rates'!$C$12:$C$45))</f>
        <v>0</v>
      </c>
      <c r="F31" s="57">
        <f>IF(A31=0,0,LOOKUP(A31,'KA1 - Individ Support Nat Rates'!$L$12:$L$45,'KA1 - Individ Support Nat Rates'!$D$12:$D$45))</f>
        <v>0</v>
      </c>
      <c r="G31" s="56">
        <f>IF(A31=0,0,LOOKUP(A31,'KA1 - Individ Support Nat Rates'!$L$12:$L$45,'KA1 - Individ Support Nat Rates'!$E$12:$E$45))</f>
        <v>0</v>
      </c>
      <c r="H31" s="57">
        <f>IF(A31=0,0,LOOKUP(A31,'KA1 - Individ Support Nat Rates'!$L$12:$L$45,'KA1 - Individ Support Nat Rates'!$F$12:$F$45))</f>
        <v>0</v>
      </c>
      <c r="I31" s="56">
        <f>IF(A31=0,0,LOOKUP(A31,'KA1 - Individ Support Nat Rates'!$L$12:$L$45,'KA1 - Individ Support Nat Rates'!$R$12:$R$45))</f>
        <v>0</v>
      </c>
      <c r="J31" s="57">
        <f>IF(A31=0,0,LOOKUP(A31,'KA1 - Individ Support Nat Rates'!$L$12:$L$45,'KA1 - Individ Support Nat Rates'!$H$12:$H$45))</f>
        <v>0</v>
      </c>
      <c r="K31" s="56">
        <f>IF(A31=0,0,LOOKUP(A31,'KA1 - Individ Support Nat Rates'!$L$12:$L$45,'KA1 - Individ Support Nat Rates'!$S$12:$S$45))</f>
        <v>0</v>
      </c>
      <c r="L31" s="57">
        <f>IF(A31=0,0,LOOKUP(A31,'KA1 - Individ Support Nat Rates'!$L$12:$L$45,'KA1 - Individ Support Nat Rates'!$J$12:$J$45))</f>
        <v>0</v>
      </c>
      <c r="M31" s="56">
        <f>IF(A31=0,0,LOOKUP(A31,'KA1 - Individ Support Nat Rates'!$L$12:$L$45,'KA1 - Individ Support Nat Rates'!$T$12:$T$45))</f>
        <v>0</v>
      </c>
      <c r="N31" s="62">
        <f>IF($A$6=0,0,IF($A$6=codes!$A$5,'Calculator Call 2016'!H31,D31))</f>
        <v>0</v>
      </c>
      <c r="O31" s="62">
        <f>IF($A$6=0,0,IF($A$6=codes!$A$5,'Calculator Call 2016'!I31,E31))</f>
        <v>0</v>
      </c>
      <c r="P31" s="62">
        <f>IF($A$6=0,0,IF($A$6=codes!$A$5,'Calculator Call 2016'!J31,F31))</f>
        <v>0</v>
      </c>
      <c r="Q31" s="62">
        <f>IF($A$6=0,0,IF($A$6=codes!$A$5,'Calculator Call 2016'!K31,G31))</f>
        <v>0</v>
      </c>
      <c r="R31" s="62">
        <f>IF($A$6=0,0,IF($A$6=codes!$A$5,'Calculator Call 2016'!L31,""))</f>
        <v>0</v>
      </c>
      <c r="S31" s="63">
        <f>IF($A$6=0,0,IF($A$6=codes!$A$5,'Calculator Call 2016'!M31,""))</f>
        <v>0</v>
      </c>
      <c r="T31" s="76"/>
      <c r="U31" s="66">
        <f>IF($A$6=0,0,IF($A$6=codes!$A$5,Z31,IF($A$6=codes!$A$6,AB31,IF($A$6=codes!$A$7,AD31,IF($A$6=codes!$A$8,AF31,"Raadpleeg het Agentschap")))))</f>
        <v>0</v>
      </c>
      <c r="V31" s="67">
        <f>IF($A$6=0,0,IF($A$6=codes!$A$5,AA31,IF($A$6=codes!$A$6,AC31,IF($A$6=codes!$A$7,AE31,IF($A$6=codes!$A$8,AG31,"Raadpleeg het Agentschap")))))</f>
        <v>0</v>
      </c>
      <c r="W31" s="67">
        <f t="shared" si="0"/>
        <v>0</v>
      </c>
      <c r="X31" s="68">
        <f t="shared" si="1"/>
        <v>0</v>
      </c>
      <c r="Y31" s="71"/>
      <c r="Z31" s="3">
        <f>IF($A$6=codes!$A$5,IF(B31&gt;360,"Teveel dagen",IF(B31&lt;15,B31*N31,IF(B31&lt;61,SUM((14*N31)+((B31-14)*P31)),IF(B31&lt;361,SUM((14*N31)+(46*P31)+((B31-60)*R31)))))),0)</f>
        <v>0</v>
      </c>
      <c r="AA31" s="3">
        <f>IF($A$6=codes!$A$5,IF(B31&gt;360,"Teveel dagen",IF(B31&lt;15,B31*O31,IF(B31&lt;61,SUM((14*O31)+((B31-14)*Q31)),IF(B31&lt;361,SUM((14*O31)+(46*Q31)+((B31-60)*S31)))))),0)</f>
        <v>0</v>
      </c>
      <c r="AB31" s="3">
        <f>IF($A$6=codes!$A$6,IF(B31&gt;98,"Teveel dagen",IF(B31&lt;15,B31*N31,IF(B31&gt;14,SUM((14*N31)+((B31-14)*P31))))),0)</f>
        <v>0</v>
      </c>
      <c r="AC31" s="3">
        <f>IF($A$6=codes!$A$6,IF(B31&gt;98,"Teveel dagen",IF(B31&lt;15,B31*O31,IF(B31&gt;14,SUM((14*O31)+((B31-14)*Q31))))),0)</f>
        <v>0</v>
      </c>
      <c r="AD31" s="3">
        <f>IF($A$6=codes!$A$7,IF(B31&gt;98,"Teveel dagen",IF(B31&lt;15,B31*N31,IF(B31&gt;14,SUM((14*N31)+((B31-14)*P31))))),0)</f>
        <v>0</v>
      </c>
      <c r="AE31" s="3">
        <f>IF($A$6=codes!$A$7,IF(B31&gt;98,"Teveel dagen",IF(B31&lt;15,B31*O31,IF(B31&gt;14,SUM((14*O31)+((B31-14)*Q31))))),0)</f>
        <v>0</v>
      </c>
      <c r="AF31" s="3">
        <f>IF($A$6=codes!$A$8,IF(B31&gt;98,"Teveel dagen",IF(B31&lt;15,B31*N31,IF(B31&gt;14,SUM((14*N31)+((B31-14)*P31))))),0)</f>
        <v>0</v>
      </c>
      <c r="AG31" s="3">
        <f>IF($A$6=codes!$A$8,IF(B31&gt;98,"Teveel dagen",IF(B31&lt;15,B31*O31,IF(B31&gt;14,SUM((14*O31)+((B31-14)*Q31))))),0)</f>
        <v>0</v>
      </c>
      <c r="AH31" s="172"/>
      <c r="AI31" s="172"/>
      <c r="AJ31" s="172"/>
      <c r="AK31" s="172"/>
      <c r="AL31" s="172"/>
      <c r="AM31" s="172"/>
      <c r="AN31" s="172"/>
      <c r="AO31" s="172"/>
      <c r="AP31" s="172"/>
    </row>
    <row r="32" spans="1:43" x14ac:dyDescent="0.35">
      <c r="A32" s="54"/>
      <c r="B32" s="55"/>
      <c r="C32" s="55"/>
      <c r="D32" s="57">
        <f>IF(A32=0,0,LOOKUP(A32,'KA1 - Individ Support Nat Rates'!$L$12:$L$45,'KA1 - Individ Support Nat Rates'!$B$12:$B$45))</f>
        <v>0</v>
      </c>
      <c r="E32" s="56">
        <f>IF(A32=0,0,LOOKUP(A32,'KA1 - Individ Support Nat Rates'!$L$12:$L$45,'KA1 - Individ Support Nat Rates'!$C$12:$C$45))</f>
        <v>0</v>
      </c>
      <c r="F32" s="57">
        <f>IF(A32=0,0,LOOKUP(A32,'KA1 - Individ Support Nat Rates'!$L$12:$L$45,'KA1 - Individ Support Nat Rates'!$D$12:$D$45))</f>
        <v>0</v>
      </c>
      <c r="G32" s="56">
        <f>IF(A32=0,0,LOOKUP(A32,'KA1 - Individ Support Nat Rates'!$L$12:$L$45,'KA1 - Individ Support Nat Rates'!$E$12:$E$45))</f>
        <v>0</v>
      </c>
      <c r="H32" s="57">
        <f>IF(A32=0,0,LOOKUP(A32,'KA1 - Individ Support Nat Rates'!$L$12:$L$45,'KA1 - Individ Support Nat Rates'!$F$12:$F$45))</f>
        <v>0</v>
      </c>
      <c r="I32" s="56">
        <f>IF(A32=0,0,LOOKUP(A32,'KA1 - Individ Support Nat Rates'!$L$12:$L$45,'KA1 - Individ Support Nat Rates'!$R$12:$R$45))</f>
        <v>0</v>
      </c>
      <c r="J32" s="57">
        <f>IF(A32=0,0,LOOKUP(A32,'KA1 - Individ Support Nat Rates'!$L$12:$L$45,'KA1 - Individ Support Nat Rates'!$H$12:$H$45))</f>
        <v>0</v>
      </c>
      <c r="K32" s="56">
        <f>IF(A32=0,0,LOOKUP(A32,'KA1 - Individ Support Nat Rates'!$L$12:$L$45,'KA1 - Individ Support Nat Rates'!$S$12:$S$45))</f>
        <v>0</v>
      </c>
      <c r="L32" s="57">
        <f>IF(A32=0,0,LOOKUP(A32,'KA1 - Individ Support Nat Rates'!$L$12:$L$45,'KA1 - Individ Support Nat Rates'!$J$12:$J$45))</f>
        <v>0</v>
      </c>
      <c r="M32" s="56">
        <f>IF(A32=0,0,LOOKUP(A32,'KA1 - Individ Support Nat Rates'!$L$12:$L$45,'KA1 - Individ Support Nat Rates'!$T$12:$T$45))</f>
        <v>0</v>
      </c>
      <c r="N32" s="62">
        <f>IF($A$6=0,0,IF($A$6=codes!$A$5,'Calculator Call 2016'!H32,D32))</f>
        <v>0</v>
      </c>
      <c r="O32" s="62">
        <f>IF($A$6=0,0,IF($A$6=codes!$A$5,'Calculator Call 2016'!I32,E32))</f>
        <v>0</v>
      </c>
      <c r="P32" s="62">
        <f>IF($A$6=0,0,IF($A$6=codes!$A$5,'Calculator Call 2016'!J32,F32))</f>
        <v>0</v>
      </c>
      <c r="Q32" s="62">
        <f>IF($A$6=0,0,IF($A$6=codes!$A$5,'Calculator Call 2016'!K32,G32))</f>
        <v>0</v>
      </c>
      <c r="R32" s="62">
        <f>IF($A$6=0,0,IF($A$6=codes!$A$5,'Calculator Call 2016'!L32,""))</f>
        <v>0</v>
      </c>
      <c r="S32" s="63">
        <f>IF($A$6=0,0,IF($A$6=codes!$A$5,'Calculator Call 2016'!M32,""))</f>
        <v>0</v>
      </c>
      <c r="T32" s="76"/>
      <c r="U32" s="66">
        <f>IF($A$6=0,0,IF($A$6=codes!$A$5,Z32,IF($A$6=codes!$A$6,AB32,IF($A$6=codes!$A$7,AD32,IF($A$6=codes!$A$8,AF32,"Raadpleeg het Agentschap")))))</f>
        <v>0</v>
      </c>
      <c r="V32" s="67">
        <f>IF($A$6=0,0,IF($A$6=codes!$A$5,AA32,IF($A$6=codes!$A$6,AC32,IF($A$6=codes!$A$7,AE32,IF($A$6=codes!$A$8,AG32,"Raadpleeg het Agentschap")))))</f>
        <v>0</v>
      </c>
      <c r="W32" s="67">
        <f t="shared" si="0"/>
        <v>0</v>
      </c>
      <c r="X32" s="68">
        <f t="shared" si="1"/>
        <v>0</v>
      </c>
      <c r="Y32" s="71"/>
      <c r="Z32" s="3">
        <f>IF($A$6=codes!$A$5,IF(B32&gt;360,"Teveel dagen",IF(B32&lt;15,B32*N32,IF(B32&lt;61,SUM((14*N32)+((B32-14)*P32)),IF(B32&lt;361,SUM((14*N32)+(46*P32)+((B32-60)*R32)))))),0)</f>
        <v>0</v>
      </c>
      <c r="AA32" s="3">
        <f>IF($A$6=codes!$A$5,IF(B32&gt;360,"Teveel dagen",IF(B32&lt;15,B32*O32,IF(B32&lt;61,SUM((14*O32)+((B32-14)*Q32)),IF(B32&lt;361,SUM((14*O32)+(46*Q32)+((B32-60)*S32)))))),0)</f>
        <v>0</v>
      </c>
      <c r="AB32" s="3">
        <f>IF($A$6=codes!$A$6,IF(B32&gt;98,"Teveel dagen",IF(B32&lt;15,B32*N32,IF(B32&gt;14,SUM((14*N32)+((B32-14)*P32))))),0)</f>
        <v>0</v>
      </c>
      <c r="AC32" s="3">
        <f>IF($A$6=codes!$A$6,IF(B32&gt;98,"Teveel dagen",IF(B32&lt;15,B32*O32,IF(B32&gt;14,SUM((14*O32)+((B32-14)*Q32))))),0)</f>
        <v>0</v>
      </c>
      <c r="AD32" s="3">
        <f>IF($A$6=codes!$A$7,IF(B32&gt;98,"Teveel dagen",IF(B32&lt;15,B32*N32,IF(B32&gt;14,SUM((14*N32)+((B32-14)*P32))))),0)</f>
        <v>0</v>
      </c>
      <c r="AE32" s="3">
        <f>IF($A$6=codes!$A$7,IF(B32&gt;98,"Teveel dagen",IF(B32&lt;15,B32*O32,IF(B32&gt;14,SUM((14*O32)+((B32-14)*Q32))))),0)</f>
        <v>0</v>
      </c>
      <c r="AF32" s="3">
        <f>IF($A$6=codes!$A$8,IF(B32&gt;98,"Teveel dagen",IF(B32&lt;15,B32*N32,IF(B32&gt;14,SUM((14*N32)+((B32-14)*P32))))),0)</f>
        <v>0</v>
      </c>
      <c r="AG32" s="3">
        <f>IF($A$6=codes!$A$8,IF(B32&gt;98,"Teveel dagen",IF(B32&lt;15,B32*O32,IF(B32&gt;14,SUM((14*O32)+((B32-14)*Q32))))),0)</f>
        <v>0</v>
      </c>
      <c r="AH32" s="172"/>
      <c r="AI32" s="172"/>
      <c r="AJ32" s="172"/>
      <c r="AK32" s="172"/>
      <c r="AL32" s="172"/>
      <c r="AM32" s="172"/>
      <c r="AN32" s="172"/>
      <c r="AO32" s="172"/>
      <c r="AP32" s="172"/>
      <c r="AQ32" s="84"/>
    </row>
    <row r="33" spans="1:43" x14ac:dyDescent="0.35">
      <c r="A33" s="54"/>
      <c r="B33" s="55"/>
      <c r="C33" s="55"/>
      <c r="D33" s="57">
        <f>IF(A33=0,0,LOOKUP(A33,'KA1 - Individ Support Nat Rates'!$L$12:$L$45,'KA1 - Individ Support Nat Rates'!$B$12:$B$45))</f>
        <v>0</v>
      </c>
      <c r="E33" s="56">
        <f>IF(A33=0,0,LOOKUP(A33,'KA1 - Individ Support Nat Rates'!$L$12:$L$45,'KA1 - Individ Support Nat Rates'!$C$12:$C$45))</f>
        <v>0</v>
      </c>
      <c r="F33" s="57">
        <f>IF(A33=0,0,LOOKUP(A33,'KA1 - Individ Support Nat Rates'!$L$12:$L$45,'KA1 - Individ Support Nat Rates'!$D$12:$D$45))</f>
        <v>0</v>
      </c>
      <c r="G33" s="56">
        <f>IF(A33=0,0,LOOKUP(A33,'KA1 - Individ Support Nat Rates'!$L$12:$L$45,'KA1 - Individ Support Nat Rates'!$E$12:$E$45))</f>
        <v>0</v>
      </c>
      <c r="H33" s="57">
        <f>IF(A33=0,0,LOOKUP(A33,'KA1 - Individ Support Nat Rates'!$L$12:$L$45,'KA1 - Individ Support Nat Rates'!$F$12:$F$45))</f>
        <v>0</v>
      </c>
      <c r="I33" s="56">
        <f>IF(A33=0,0,LOOKUP(A33,'KA1 - Individ Support Nat Rates'!$L$12:$L$45,'KA1 - Individ Support Nat Rates'!$R$12:$R$45))</f>
        <v>0</v>
      </c>
      <c r="J33" s="57">
        <f>IF(A33=0,0,LOOKUP(A33,'KA1 - Individ Support Nat Rates'!$L$12:$L$45,'KA1 - Individ Support Nat Rates'!$H$12:$H$45))</f>
        <v>0</v>
      </c>
      <c r="K33" s="56">
        <f>IF(A33=0,0,LOOKUP(A33,'KA1 - Individ Support Nat Rates'!$L$12:$L$45,'KA1 - Individ Support Nat Rates'!$S$12:$S$45))</f>
        <v>0</v>
      </c>
      <c r="L33" s="57">
        <f>IF(A33=0,0,LOOKUP(A33,'KA1 - Individ Support Nat Rates'!$L$12:$L$45,'KA1 - Individ Support Nat Rates'!$J$12:$J$45))</f>
        <v>0</v>
      </c>
      <c r="M33" s="56">
        <f>IF(A33=0,0,LOOKUP(A33,'KA1 - Individ Support Nat Rates'!$L$12:$L$45,'KA1 - Individ Support Nat Rates'!$T$12:$T$45))</f>
        <v>0</v>
      </c>
      <c r="N33" s="62">
        <f>IF($A$6=0,0,IF($A$6=codes!$A$5,'Calculator Call 2016'!H33,D33))</f>
        <v>0</v>
      </c>
      <c r="O33" s="62">
        <f>IF($A$6=0,0,IF($A$6=codes!$A$5,'Calculator Call 2016'!I33,E33))</f>
        <v>0</v>
      </c>
      <c r="P33" s="62">
        <f>IF($A$6=0,0,IF($A$6=codes!$A$5,'Calculator Call 2016'!J33,F33))</f>
        <v>0</v>
      </c>
      <c r="Q33" s="62">
        <f>IF($A$6=0,0,IF($A$6=codes!$A$5,'Calculator Call 2016'!K33,G33))</f>
        <v>0</v>
      </c>
      <c r="R33" s="62">
        <f>IF($A$6=0,0,IF($A$6=codes!$A$5,'Calculator Call 2016'!L33,""))</f>
        <v>0</v>
      </c>
      <c r="S33" s="63">
        <f>IF($A$6=0,0,IF($A$6=codes!$A$5,'Calculator Call 2016'!M33,""))</f>
        <v>0</v>
      </c>
      <c r="T33" s="76"/>
      <c r="U33" s="66">
        <f>IF($A$6=0,0,IF($A$6=codes!$A$5,Z33,IF($A$6=codes!$A$6,AB33,IF($A$6=codes!$A$7,AD33,IF($A$6=codes!$A$8,AF33,"Raadpleeg het Agentschap")))))</f>
        <v>0</v>
      </c>
      <c r="V33" s="67">
        <f>IF($A$6=0,0,IF($A$6=codes!$A$5,AA33,IF($A$6=codes!$A$6,AC33,IF($A$6=codes!$A$7,AE33,IF($A$6=codes!$A$8,AG33,"Raadpleeg het Agentschap")))))</f>
        <v>0</v>
      </c>
      <c r="W33" s="67">
        <f t="shared" si="0"/>
        <v>0</v>
      </c>
      <c r="X33" s="68">
        <f t="shared" si="1"/>
        <v>0</v>
      </c>
      <c r="Y33" s="71"/>
      <c r="Z33" s="3">
        <f>IF($A$6=codes!$A$5,IF(B33&gt;360,"Teveel dagen",IF(B33&lt;15,B33*N33,IF(B33&lt;61,SUM((14*N33)+((B33-14)*P33)),IF(B33&lt;361,SUM((14*N33)+(46*P33)+((B33-60)*R33)))))),0)</f>
        <v>0</v>
      </c>
      <c r="AA33" s="3">
        <f>IF($A$6=codes!$A$5,IF(B33&gt;360,"Teveel dagen",IF(B33&lt;15,B33*O33,IF(B33&lt;61,SUM((14*O33)+((B33-14)*Q33)),IF(B33&lt;361,SUM((14*O33)+(46*Q33)+((B33-60)*S33)))))),0)</f>
        <v>0</v>
      </c>
      <c r="AB33" s="3">
        <f>IF($A$6=codes!$A$6,IF(B33&gt;98,"Teveel dagen",IF(B33&lt;15,B33*N33,IF(B33&gt;14,SUM((14*N33)+((B33-14)*P33))))),0)</f>
        <v>0</v>
      </c>
      <c r="AC33" s="3">
        <f>IF($A$6=codes!$A$6,IF(B33&gt;98,"Teveel dagen",IF(B33&lt;15,B33*O33,IF(B33&gt;14,SUM((14*O33)+((B33-14)*Q33))))),0)</f>
        <v>0</v>
      </c>
      <c r="AD33" s="3">
        <f>IF($A$6=codes!$A$7,IF(B33&gt;98,"Teveel dagen",IF(B33&lt;15,B33*N33,IF(B33&gt;14,SUM((14*N33)+((B33-14)*P33))))),0)</f>
        <v>0</v>
      </c>
      <c r="AE33" s="3">
        <f>IF($A$6=codes!$A$7,IF(B33&gt;98,"Teveel dagen",IF(B33&lt;15,B33*O33,IF(B33&gt;14,SUM((14*O33)+((B33-14)*Q33))))),0)</f>
        <v>0</v>
      </c>
      <c r="AF33" s="3">
        <f>IF($A$6=codes!$A$8,IF(B33&gt;98,"Teveel dagen",IF(B33&lt;15,B33*N33,IF(B33&gt;14,SUM((14*N33)+((B33-14)*P33))))),0)</f>
        <v>0</v>
      </c>
      <c r="AG33" s="3">
        <f>IF($A$6=codes!$A$8,IF(B33&gt;98,"Teveel dagen",IF(B33&lt;15,B33*O33,IF(B33&gt;14,SUM((14*O33)+((B33-14)*Q33))))),0)</f>
        <v>0</v>
      </c>
      <c r="AH33" s="172"/>
      <c r="AI33" s="172"/>
      <c r="AJ33" s="172"/>
      <c r="AK33" s="172"/>
      <c r="AL33" s="172"/>
      <c r="AM33" s="172"/>
      <c r="AN33" s="172"/>
      <c r="AO33" s="172"/>
      <c r="AP33" s="172"/>
      <c r="AQ33" s="84"/>
    </row>
    <row r="34" spans="1:43" x14ac:dyDescent="0.35">
      <c r="A34" s="54"/>
      <c r="B34" s="55"/>
      <c r="C34" s="55"/>
      <c r="D34" s="57">
        <f>IF(A34=0,0,LOOKUP(A34,'KA1 - Individ Support Nat Rates'!$L$12:$L$45,'KA1 - Individ Support Nat Rates'!$B$12:$B$45))</f>
        <v>0</v>
      </c>
      <c r="E34" s="56">
        <f>IF(A34=0,0,LOOKUP(A34,'KA1 - Individ Support Nat Rates'!$L$12:$L$45,'KA1 - Individ Support Nat Rates'!$C$12:$C$45))</f>
        <v>0</v>
      </c>
      <c r="F34" s="57">
        <f>IF(A34=0,0,LOOKUP(A34,'KA1 - Individ Support Nat Rates'!$L$12:$L$45,'KA1 - Individ Support Nat Rates'!$D$12:$D$45))</f>
        <v>0</v>
      </c>
      <c r="G34" s="56">
        <f>IF(A34=0,0,LOOKUP(A34,'KA1 - Individ Support Nat Rates'!$L$12:$L$45,'KA1 - Individ Support Nat Rates'!$E$12:$E$45))</f>
        <v>0</v>
      </c>
      <c r="H34" s="57">
        <f>IF(A34=0,0,LOOKUP(A34,'KA1 - Individ Support Nat Rates'!$L$12:$L$45,'KA1 - Individ Support Nat Rates'!$F$12:$F$45))</f>
        <v>0</v>
      </c>
      <c r="I34" s="56">
        <f>IF(A34=0,0,LOOKUP(A34,'KA1 - Individ Support Nat Rates'!$L$12:$L$45,'KA1 - Individ Support Nat Rates'!$R$12:$R$45))</f>
        <v>0</v>
      </c>
      <c r="J34" s="57">
        <f>IF(A34=0,0,LOOKUP(A34,'KA1 - Individ Support Nat Rates'!$L$12:$L$45,'KA1 - Individ Support Nat Rates'!$H$12:$H$45))</f>
        <v>0</v>
      </c>
      <c r="K34" s="56">
        <f>IF(A34=0,0,LOOKUP(A34,'KA1 - Individ Support Nat Rates'!$L$12:$L$45,'KA1 - Individ Support Nat Rates'!$S$12:$S$45))</f>
        <v>0</v>
      </c>
      <c r="L34" s="57">
        <f>IF(A34=0,0,LOOKUP(A34,'KA1 - Individ Support Nat Rates'!$L$12:$L$45,'KA1 - Individ Support Nat Rates'!$J$12:$J$45))</f>
        <v>0</v>
      </c>
      <c r="M34" s="56">
        <f>IF(A34=0,0,LOOKUP(A34,'KA1 - Individ Support Nat Rates'!$L$12:$L$45,'KA1 - Individ Support Nat Rates'!$T$12:$T$45))</f>
        <v>0</v>
      </c>
      <c r="N34" s="62">
        <f>IF($A$6=0,0,IF($A$6=codes!$A$5,'Calculator Call 2016'!H34,D34))</f>
        <v>0</v>
      </c>
      <c r="O34" s="62">
        <f>IF($A$6=0,0,IF($A$6=codes!$A$5,'Calculator Call 2016'!I34,E34))</f>
        <v>0</v>
      </c>
      <c r="P34" s="62">
        <f>IF($A$6=0,0,IF($A$6=codes!$A$5,'Calculator Call 2016'!J34,F34))</f>
        <v>0</v>
      </c>
      <c r="Q34" s="62">
        <f>IF($A$6=0,0,IF($A$6=codes!$A$5,'Calculator Call 2016'!K34,G34))</f>
        <v>0</v>
      </c>
      <c r="R34" s="62">
        <f>IF($A$6=0,0,IF($A$6=codes!$A$5,'Calculator Call 2016'!L34,""))</f>
        <v>0</v>
      </c>
      <c r="S34" s="63">
        <f>IF($A$6=0,0,IF($A$6=codes!$A$5,'Calculator Call 2016'!M34,""))</f>
        <v>0</v>
      </c>
      <c r="T34" s="76"/>
      <c r="U34" s="66">
        <f>IF($A$6=0,0,IF($A$6=codes!$A$5,Z34,IF($A$6=codes!$A$6,AB34,IF($A$6=codes!$A$7,AD34,IF($A$6=codes!$A$8,AF34,"Raadpleeg het Agentschap")))))</f>
        <v>0</v>
      </c>
      <c r="V34" s="67">
        <f>IF($A$6=0,0,IF($A$6=codes!$A$5,AA34,IF($A$6=codes!$A$6,AC34,IF($A$6=codes!$A$7,AE34,IF($A$6=codes!$A$8,AG34,"Raadpleeg het Agentschap")))))</f>
        <v>0</v>
      </c>
      <c r="W34" s="67">
        <f t="shared" si="0"/>
        <v>0</v>
      </c>
      <c r="X34" s="68">
        <f t="shared" si="1"/>
        <v>0</v>
      </c>
      <c r="Y34" s="71"/>
      <c r="Z34" s="3">
        <f>IF($A$6=codes!$A$5,IF(B34&gt;360,"Teveel dagen",IF(B34&lt;15,B34*N34,IF(B34&lt;61,SUM((14*N34)+((B34-14)*P34)),IF(B34&lt;361,SUM((14*N34)+(46*P34)+((B34-60)*R34)))))),0)</f>
        <v>0</v>
      </c>
      <c r="AA34" s="3">
        <f>IF($A$6=codes!$A$5,IF(B34&gt;360,"Teveel dagen",IF(B34&lt;15,B34*O34,IF(B34&lt;61,SUM((14*O34)+((B34-14)*Q34)),IF(B34&lt;361,SUM((14*O34)+(46*Q34)+((B34-60)*S34)))))),0)</f>
        <v>0</v>
      </c>
      <c r="AB34" s="3">
        <f>IF($A$6=codes!$A$6,IF(B34&gt;98,"Teveel dagen",IF(B34&lt;15,B34*N34,IF(B34&gt;14,SUM((14*N34)+((B34-14)*P34))))),0)</f>
        <v>0</v>
      </c>
      <c r="AC34" s="3">
        <f>IF($A$6=codes!$A$6,IF(B34&gt;98,"Teveel dagen",IF(B34&lt;15,B34*O34,IF(B34&gt;14,SUM((14*O34)+((B34-14)*Q34))))),0)</f>
        <v>0</v>
      </c>
      <c r="AD34" s="3">
        <f>IF($A$6=codes!$A$7,IF(B34&gt;98,"Teveel dagen",IF(B34&lt;15,B34*N34,IF(B34&gt;14,SUM((14*N34)+((B34-14)*P34))))),0)</f>
        <v>0</v>
      </c>
      <c r="AE34" s="3">
        <f>IF($A$6=codes!$A$7,IF(B34&gt;98,"Teveel dagen",IF(B34&lt;15,B34*O34,IF(B34&gt;14,SUM((14*O34)+((B34-14)*Q34))))),0)</f>
        <v>0</v>
      </c>
      <c r="AF34" s="3">
        <f>IF($A$6=codes!$A$8,IF(B34&gt;98,"Teveel dagen",IF(B34&lt;15,B34*N34,IF(B34&gt;14,SUM((14*N34)+((B34-14)*P34))))),0)</f>
        <v>0</v>
      </c>
      <c r="AG34" s="3">
        <f>IF($A$6=codes!$A$8,IF(B34&gt;98,"Teveel dagen",IF(B34&lt;15,B34*O34,IF(B34&gt;14,SUM((14*O34)+((B34-14)*Q34))))),0)</f>
        <v>0</v>
      </c>
      <c r="AH34" s="172"/>
      <c r="AI34" s="172"/>
      <c r="AJ34" s="172"/>
      <c r="AK34" s="172"/>
      <c r="AL34" s="172"/>
      <c r="AM34" s="172"/>
      <c r="AN34" s="172"/>
      <c r="AO34" s="172"/>
      <c r="AP34" s="172"/>
      <c r="AQ34" s="84"/>
    </row>
    <row r="35" spans="1:43" x14ac:dyDescent="0.35">
      <c r="A35" s="54"/>
      <c r="B35" s="55"/>
      <c r="C35" s="55"/>
      <c r="D35" s="57">
        <f>IF(A35=0,0,LOOKUP(A35,'KA1 - Individ Support Nat Rates'!$L$12:$L$45,'KA1 - Individ Support Nat Rates'!$B$12:$B$45))</f>
        <v>0</v>
      </c>
      <c r="E35" s="56">
        <f>IF(A35=0,0,LOOKUP(A35,'KA1 - Individ Support Nat Rates'!$L$12:$L$45,'KA1 - Individ Support Nat Rates'!$C$12:$C$45))</f>
        <v>0</v>
      </c>
      <c r="F35" s="57">
        <f>IF(A35=0,0,LOOKUP(A35,'KA1 - Individ Support Nat Rates'!$L$12:$L$45,'KA1 - Individ Support Nat Rates'!$D$12:$D$45))</f>
        <v>0</v>
      </c>
      <c r="G35" s="56">
        <f>IF(A35=0,0,LOOKUP(A35,'KA1 - Individ Support Nat Rates'!$L$12:$L$45,'KA1 - Individ Support Nat Rates'!$E$12:$E$45))</f>
        <v>0</v>
      </c>
      <c r="H35" s="57">
        <f>IF(A35=0,0,LOOKUP(A35,'KA1 - Individ Support Nat Rates'!$L$12:$L$45,'KA1 - Individ Support Nat Rates'!$F$12:$F$45))</f>
        <v>0</v>
      </c>
      <c r="I35" s="56">
        <f>IF(A35=0,0,LOOKUP(A35,'KA1 - Individ Support Nat Rates'!$L$12:$L$45,'KA1 - Individ Support Nat Rates'!$R$12:$R$45))</f>
        <v>0</v>
      </c>
      <c r="J35" s="57">
        <f>IF(A35=0,0,LOOKUP(A35,'KA1 - Individ Support Nat Rates'!$L$12:$L$45,'KA1 - Individ Support Nat Rates'!$H$12:$H$45))</f>
        <v>0</v>
      </c>
      <c r="K35" s="56">
        <f>IF(A35=0,0,LOOKUP(A35,'KA1 - Individ Support Nat Rates'!$L$12:$L$45,'KA1 - Individ Support Nat Rates'!$S$12:$S$45))</f>
        <v>0</v>
      </c>
      <c r="L35" s="57">
        <f>IF(A35=0,0,LOOKUP(A35,'KA1 - Individ Support Nat Rates'!$L$12:$L$45,'KA1 - Individ Support Nat Rates'!$J$12:$J$45))</f>
        <v>0</v>
      </c>
      <c r="M35" s="56">
        <f>IF(A35=0,0,LOOKUP(A35,'KA1 - Individ Support Nat Rates'!$L$12:$L$45,'KA1 - Individ Support Nat Rates'!$T$12:$T$45))</f>
        <v>0</v>
      </c>
      <c r="N35" s="62">
        <f>IF($A$6=0,0,IF($A$6=codes!$A$5,'Calculator Call 2016'!H35,D35))</f>
        <v>0</v>
      </c>
      <c r="O35" s="62">
        <f>IF($A$6=0,0,IF($A$6=codes!$A$5,'Calculator Call 2016'!I35,E35))</f>
        <v>0</v>
      </c>
      <c r="P35" s="62">
        <f>IF($A$6=0,0,IF($A$6=codes!$A$5,'Calculator Call 2016'!J35,F35))</f>
        <v>0</v>
      </c>
      <c r="Q35" s="62">
        <f>IF($A$6=0,0,IF($A$6=codes!$A$5,'Calculator Call 2016'!K35,G35))</f>
        <v>0</v>
      </c>
      <c r="R35" s="62">
        <f>IF($A$6=0,0,IF($A$6=codes!$A$5,'Calculator Call 2016'!L35,""))</f>
        <v>0</v>
      </c>
      <c r="S35" s="63">
        <f>IF($A$6=0,0,IF($A$6=codes!$A$5,'Calculator Call 2016'!M35,""))</f>
        <v>0</v>
      </c>
      <c r="T35" s="76"/>
      <c r="U35" s="66">
        <f>IF($A$6=0,0,IF($A$6=codes!$A$5,Z35,IF($A$6=codes!$A$6,AB35,IF($A$6=codes!$A$7,AD35,IF($A$6=codes!$A$8,AF35,"Raadpleeg het Agentschap")))))</f>
        <v>0</v>
      </c>
      <c r="V35" s="67">
        <f>IF($A$6=0,0,IF($A$6=codes!$A$5,AA35,IF($A$6=codes!$A$6,AC35,IF($A$6=codes!$A$7,AE35,IF($A$6=codes!$A$8,AG35,"Raadpleeg het Agentschap")))))</f>
        <v>0</v>
      </c>
      <c r="W35" s="67">
        <f t="shared" si="0"/>
        <v>0</v>
      </c>
      <c r="X35" s="68">
        <f t="shared" si="1"/>
        <v>0</v>
      </c>
      <c r="Y35" s="71"/>
      <c r="Z35" s="3">
        <f>IF($A$6=codes!$A$5,IF(B35&gt;360,"Teveel dagen",IF(B35&lt;15,B35*N35,IF(B35&lt;61,SUM((14*N35)+((B35-14)*P35)),IF(B35&lt;361,SUM((14*N35)+(46*P35)+((B35-60)*R35)))))),0)</f>
        <v>0</v>
      </c>
      <c r="AA35" s="3">
        <f>IF($A$6=codes!$A$5,IF(B35&gt;360,"Teveel dagen",IF(B35&lt;15,B35*O35,IF(B35&lt;61,SUM((14*O35)+((B35-14)*Q35)),IF(B35&lt;361,SUM((14*O35)+(46*Q35)+((B35-60)*S35)))))),0)</f>
        <v>0</v>
      </c>
      <c r="AB35" s="3">
        <f>IF($A$6=codes!$A$6,IF(B35&gt;98,"Teveel dagen",IF(B35&lt;15,B35*N35,IF(B35&gt;14,SUM((14*N35)+((B35-14)*P35))))),0)</f>
        <v>0</v>
      </c>
      <c r="AC35" s="3">
        <f>IF($A$6=codes!$A$6,IF(B35&gt;98,"Teveel dagen",IF(B35&lt;15,B35*O35,IF(B35&gt;14,SUM((14*O35)+((B35-14)*Q35))))),0)</f>
        <v>0</v>
      </c>
      <c r="AD35" s="3">
        <f>IF($A$6=codes!$A$7,IF(B35&gt;98,"Teveel dagen",IF(B35&lt;15,B35*N35,IF(B35&gt;14,SUM((14*N35)+((B35-14)*P35))))),0)</f>
        <v>0</v>
      </c>
      <c r="AE35" s="3">
        <f>IF($A$6=codes!$A$7,IF(B35&gt;98,"Teveel dagen",IF(B35&lt;15,B35*O35,IF(B35&gt;14,SUM((14*O35)+((B35-14)*Q35))))),0)</f>
        <v>0</v>
      </c>
      <c r="AF35" s="3">
        <f>IF($A$6=codes!$A$8,IF(B35&gt;98,"Teveel dagen",IF(B35&lt;15,B35*N35,IF(B35&gt;14,SUM((14*N35)+((B35-14)*P35))))),0)</f>
        <v>0</v>
      </c>
      <c r="AG35" s="3">
        <f>IF($A$6=codes!$A$8,IF(B35&gt;98,"Teveel dagen",IF(B35&lt;15,B35*O35,IF(B35&gt;14,SUM((14*O35)+((B35-14)*Q35))))),0)</f>
        <v>0</v>
      </c>
      <c r="AH35" s="172"/>
      <c r="AI35" s="172"/>
      <c r="AJ35" s="172"/>
      <c r="AK35" s="172"/>
      <c r="AL35" s="172"/>
      <c r="AM35" s="172"/>
      <c r="AN35" s="172"/>
      <c r="AO35" s="172"/>
      <c r="AP35" s="172"/>
      <c r="AQ35" s="84"/>
    </row>
    <row r="36" spans="1:43" ht="15" x14ac:dyDescent="0.25">
      <c r="A36" s="54"/>
      <c r="B36" s="55"/>
      <c r="C36" s="55"/>
      <c r="D36" s="57">
        <f>IF(A36=0,0,LOOKUP(A36,'KA1 - Individ Support Nat Rates'!$L$12:$L$45,'KA1 - Individ Support Nat Rates'!$B$12:$B$45))</f>
        <v>0</v>
      </c>
      <c r="E36" s="56">
        <f>IF(A36=0,0,LOOKUP(A36,'KA1 - Individ Support Nat Rates'!$L$12:$L$45,'KA1 - Individ Support Nat Rates'!$C$12:$C$45))</f>
        <v>0</v>
      </c>
      <c r="F36" s="57">
        <f>IF(A36=0,0,LOOKUP(A36,'KA1 - Individ Support Nat Rates'!$L$12:$L$45,'KA1 - Individ Support Nat Rates'!$D$12:$D$45))</f>
        <v>0</v>
      </c>
      <c r="G36" s="56">
        <f>IF(A36=0,0,LOOKUP(A36,'KA1 - Individ Support Nat Rates'!$L$12:$L$45,'KA1 - Individ Support Nat Rates'!$E$12:$E$45))</f>
        <v>0</v>
      </c>
      <c r="H36" s="57">
        <f>IF(A36=0,0,LOOKUP(A36,'KA1 - Individ Support Nat Rates'!$L$12:$L$45,'KA1 - Individ Support Nat Rates'!$F$12:$F$45))</f>
        <v>0</v>
      </c>
      <c r="I36" s="56">
        <f>IF(A36=0,0,LOOKUP(A36,'KA1 - Individ Support Nat Rates'!$L$12:$L$45,'KA1 - Individ Support Nat Rates'!$R$12:$R$45))</f>
        <v>0</v>
      </c>
      <c r="J36" s="57">
        <f>IF(A36=0,0,LOOKUP(A36,'KA1 - Individ Support Nat Rates'!$L$12:$L$45,'KA1 - Individ Support Nat Rates'!$H$12:$H$45))</f>
        <v>0</v>
      </c>
      <c r="K36" s="56">
        <f>IF(A36=0,0,LOOKUP(A36,'KA1 - Individ Support Nat Rates'!$L$12:$L$45,'KA1 - Individ Support Nat Rates'!$S$12:$S$45))</f>
        <v>0</v>
      </c>
      <c r="L36" s="57">
        <f>IF(A36=0,0,LOOKUP(A36,'KA1 - Individ Support Nat Rates'!$L$12:$L$45,'KA1 - Individ Support Nat Rates'!$J$12:$J$45))</f>
        <v>0</v>
      </c>
      <c r="M36" s="56">
        <f>IF(A36=0,0,LOOKUP(A36,'KA1 - Individ Support Nat Rates'!$L$12:$L$45,'KA1 - Individ Support Nat Rates'!$T$12:$T$45))</f>
        <v>0</v>
      </c>
      <c r="N36" s="62">
        <f>IF($A$6=0,0,IF($A$6=codes!$A$5,'Calculator Call 2016'!H36,D36))</f>
        <v>0</v>
      </c>
      <c r="O36" s="62">
        <f>IF($A$6=0,0,IF($A$6=codes!$A$5,'Calculator Call 2016'!I36,E36))</f>
        <v>0</v>
      </c>
      <c r="P36" s="62">
        <f>IF($A$6=0,0,IF($A$6=codes!$A$5,'Calculator Call 2016'!J36,F36))</f>
        <v>0</v>
      </c>
      <c r="Q36" s="62">
        <f>IF($A$6=0,0,IF($A$6=codes!$A$5,'Calculator Call 2016'!K36,G36))</f>
        <v>0</v>
      </c>
      <c r="R36" s="62">
        <f>IF($A$6=0,0,IF($A$6=codes!$A$5,'Calculator Call 2016'!L36,""))</f>
        <v>0</v>
      </c>
      <c r="S36" s="63">
        <f>IF($A$6=0,0,IF($A$6=codes!$A$5,'Calculator Call 2016'!M36,""))</f>
        <v>0</v>
      </c>
      <c r="T36" s="76"/>
      <c r="U36" s="66">
        <f>IF($A$6=0,0,IF($A$6=codes!$A$5,Z36,IF($A$6=codes!$A$6,AB36,IF($A$6=codes!$A$7,AD36,IF($A$6=codes!$A$8,AF36,"Raadpleeg het Agentschap")))))</f>
        <v>0</v>
      </c>
      <c r="V36" s="67">
        <f>IF($A$6=0,0,IF($A$6=codes!$A$5,AA36,IF($A$6=codes!$A$6,AC36,IF($A$6=codes!$A$7,AE36,IF($A$6=codes!$A$8,AG36,"Raadpleeg het Agentschap")))))</f>
        <v>0</v>
      </c>
      <c r="W36" s="67">
        <f t="shared" si="0"/>
        <v>0</v>
      </c>
      <c r="X36" s="68">
        <f t="shared" si="1"/>
        <v>0</v>
      </c>
      <c r="Y36" s="71"/>
      <c r="Z36" s="3">
        <f>IF($A$6=codes!$A$5,IF(B36&gt;360,"Teveel dagen",IF(B36&lt;15,B36*N36,IF(B36&lt;61,SUM((14*N36)+((B36-14)*P36)),IF(B36&lt;361,SUM((14*N36)+(46*P36)+((B36-60)*R36)))))),0)</f>
        <v>0</v>
      </c>
      <c r="AA36" s="3">
        <f>IF($A$6=codes!$A$5,IF(B36&gt;360,"Teveel dagen",IF(B36&lt;15,B36*O36,IF(B36&lt;61,SUM((14*O36)+((B36-14)*Q36)),IF(B36&lt;361,SUM((14*O36)+(46*Q36)+((B36-60)*S36)))))),0)</f>
        <v>0</v>
      </c>
      <c r="AB36" s="3">
        <f>IF($A$6=codes!$A$6,IF(B36&gt;98,"Teveel dagen",IF(B36&lt;15,B36*N36,IF(B36&gt;14,SUM((14*N36)+((B36-14)*P36))))),0)</f>
        <v>0</v>
      </c>
      <c r="AC36" s="3">
        <f>IF($A$6=codes!$A$6,IF(B36&gt;98,"Teveel dagen",IF(B36&lt;15,B36*O36,IF(B36&gt;14,SUM((14*O36)+((B36-14)*Q36))))),0)</f>
        <v>0</v>
      </c>
      <c r="AD36" s="3">
        <f>IF($A$6=codes!$A$7,IF(B36&gt;98,"Teveel dagen",IF(B36&lt;15,B36*N36,IF(B36&gt;14,SUM((14*N36)+((B36-14)*P36))))),0)</f>
        <v>0</v>
      </c>
      <c r="AE36" s="3">
        <f>IF($A$6=codes!$A$7,IF(B36&gt;98,"Teveel dagen",IF(B36&lt;15,B36*O36,IF(B36&gt;14,SUM((14*O36)+((B36-14)*Q36))))),0)</f>
        <v>0</v>
      </c>
      <c r="AF36" s="3">
        <f>IF($A$6=codes!$A$8,IF(B36&gt;98,"Teveel dagen",IF(B36&lt;15,B36*N36,IF(B36&gt;14,SUM((14*N36)+((B36-14)*P36))))),0)</f>
        <v>0</v>
      </c>
      <c r="AG36" s="3">
        <f>IF($A$6=codes!$A$8,IF(B36&gt;98,"Teveel dagen",IF(B36&lt;15,B36*O36,IF(B36&gt;14,SUM((14*O36)+((B36-14)*Q36))))),0)</f>
        <v>0</v>
      </c>
      <c r="AH36" s="84"/>
      <c r="AI36" s="84"/>
      <c r="AJ36" s="84"/>
      <c r="AK36" s="84"/>
      <c r="AL36" s="84"/>
      <c r="AM36" s="84"/>
      <c r="AN36" s="84"/>
      <c r="AO36" s="84"/>
      <c r="AP36" s="84"/>
      <c r="AQ36" s="84"/>
    </row>
    <row r="37" spans="1:43" ht="15" x14ac:dyDescent="0.25">
      <c r="A37" s="54"/>
      <c r="B37" s="55"/>
      <c r="C37" s="55"/>
      <c r="D37" s="57">
        <f>IF(A37=0,0,LOOKUP(A37,'KA1 - Individ Support Nat Rates'!$L$12:$L$45,'KA1 - Individ Support Nat Rates'!$B$12:$B$45))</f>
        <v>0</v>
      </c>
      <c r="E37" s="56">
        <f>IF(A37=0,0,LOOKUP(A37,'KA1 - Individ Support Nat Rates'!$L$12:$L$45,'KA1 - Individ Support Nat Rates'!$C$12:$C$45))</f>
        <v>0</v>
      </c>
      <c r="F37" s="57">
        <f>IF(A37=0,0,LOOKUP(A37,'KA1 - Individ Support Nat Rates'!$L$12:$L$45,'KA1 - Individ Support Nat Rates'!$D$12:$D$45))</f>
        <v>0</v>
      </c>
      <c r="G37" s="56">
        <f>IF(A37=0,0,LOOKUP(A37,'KA1 - Individ Support Nat Rates'!$L$12:$L$45,'KA1 - Individ Support Nat Rates'!$E$12:$E$45))</f>
        <v>0</v>
      </c>
      <c r="H37" s="57">
        <f>IF(A37=0,0,LOOKUP(A37,'KA1 - Individ Support Nat Rates'!$L$12:$L$45,'KA1 - Individ Support Nat Rates'!$F$12:$F$45))</f>
        <v>0</v>
      </c>
      <c r="I37" s="56">
        <f>IF(A37=0,0,LOOKUP(A37,'KA1 - Individ Support Nat Rates'!$L$12:$L$45,'KA1 - Individ Support Nat Rates'!$R$12:$R$45))</f>
        <v>0</v>
      </c>
      <c r="J37" s="57">
        <f>IF(A37=0,0,LOOKUP(A37,'KA1 - Individ Support Nat Rates'!$L$12:$L$45,'KA1 - Individ Support Nat Rates'!$H$12:$H$45))</f>
        <v>0</v>
      </c>
      <c r="K37" s="56">
        <f>IF(A37=0,0,LOOKUP(A37,'KA1 - Individ Support Nat Rates'!$L$12:$L$45,'KA1 - Individ Support Nat Rates'!$S$12:$S$45))</f>
        <v>0</v>
      </c>
      <c r="L37" s="57">
        <f>IF(A37=0,0,LOOKUP(A37,'KA1 - Individ Support Nat Rates'!$L$12:$L$45,'KA1 - Individ Support Nat Rates'!$J$12:$J$45))</f>
        <v>0</v>
      </c>
      <c r="M37" s="56">
        <f>IF(A37=0,0,LOOKUP(A37,'KA1 - Individ Support Nat Rates'!$L$12:$L$45,'KA1 - Individ Support Nat Rates'!$T$12:$T$45))</f>
        <v>0</v>
      </c>
      <c r="N37" s="62">
        <f>IF($A$6=0,0,IF($A$6=codes!$A$5,'Calculator Call 2016'!H37,D37))</f>
        <v>0</v>
      </c>
      <c r="O37" s="62">
        <f>IF($A$6=0,0,IF($A$6=codes!$A$5,'Calculator Call 2016'!I37,E37))</f>
        <v>0</v>
      </c>
      <c r="P37" s="62">
        <f>IF($A$6=0,0,IF($A$6=codes!$A$5,'Calculator Call 2016'!J37,F37))</f>
        <v>0</v>
      </c>
      <c r="Q37" s="62">
        <f>IF($A$6=0,0,IF($A$6=codes!$A$5,'Calculator Call 2016'!K37,G37))</f>
        <v>0</v>
      </c>
      <c r="R37" s="62">
        <f>IF($A$6=0,0,IF($A$6=codes!$A$5,'Calculator Call 2016'!L37,""))</f>
        <v>0</v>
      </c>
      <c r="S37" s="63">
        <f>IF($A$6=0,0,IF($A$6=codes!$A$5,'Calculator Call 2016'!M37,""))</f>
        <v>0</v>
      </c>
      <c r="T37" s="76"/>
      <c r="U37" s="66">
        <f>IF($A$6=0,0,IF($A$6=codes!$A$5,Z37,IF($A$6=codes!$A$6,AB37,IF($A$6=codes!$A$7,AD37,IF($A$6=codes!$A$8,AF37,"Raadpleeg het Agentschap")))))</f>
        <v>0</v>
      </c>
      <c r="V37" s="67">
        <f>IF($A$6=0,0,IF($A$6=codes!$A$5,AA37,IF($A$6=codes!$A$6,AC37,IF($A$6=codes!$A$7,AE37,IF($A$6=codes!$A$8,AG37,"Raadpleeg het Agentschap")))))</f>
        <v>0</v>
      </c>
      <c r="W37" s="67">
        <f t="shared" si="0"/>
        <v>0</v>
      </c>
      <c r="X37" s="68">
        <f t="shared" si="1"/>
        <v>0</v>
      </c>
      <c r="Y37" s="71"/>
      <c r="Z37" s="3">
        <f>IF($A$6=codes!$A$5,IF(B37&gt;360,"Teveel dagen",IF(B37&lt;15,B37*N37,IF(B37&lt;61,SUM((14*N37)+((B37-14)*P37)),IF(B37&lt;361,SUM((14*N37)+(46*P37)+((B37-60)*R37)))))),0)</f>
        <v>0</v>
      </c>
      <c r="AA37" s="3">
        <f>IF($A$6=codes!$A$5,IF(B37&gt;360,"Teveel dagen",IF(B37&lt;15,B37*O37,IF(B37&lt;61,SUM((14*O37)+((B37-14)*Q37)),IF(B37&lt;361,SUM((14*O37)+(46*Q37)+((B37-60)*S37)))))),0)</f>
        <v>0</v>
      </c>
      <c r="AB37" s="3">
        <f>IF($A$6=codes!$A$6,IF(B37&gt;98,"Teveel dagen",IF(B37&lt;15,B37*N37,IF(B37&gt;14,SUM((14*N37)+((B37-14)*P37))))),0)</f>
        <v>0</v>
      </c>
      <c r="AC37" s="3">
        <f>IF($A$6=codes!$A$6,IF(B37&gt;98,"Teveel dagen",IF(B37&lt;15,B37*O37,IF(B37&gt;14,SUM((14*O37)+((B37-14)*Q37))))),0)</f>
        <v>0</v>
      </c>
      <c r="AD37" s="3">
        <f>IF($A$6=codes!$A$7,IF(B37&gt;98,"Teveel dagen",IF(B37&lt;15,B37*N37,IF(B37&gt;14,SUM((14*N37)+((B37-14)*P37))))),0)</f>
        <v>0</v>
      </c>
      <c r="AE37" s="3">
        <f>IF($A$6=codes!$A$7,IF(B37&gt;98,"Teveel dagen",IF(B37&lt;15,B37*O37,IF(B37&gt;14,SUM((14*O37)+((B37-14)*Q37))))),0)</f>
        <v>0</v>
      </c>
      <c r="AF37" s="3">
        <f>IF($A$6=codes!$A$8,IF(B37&gt;98,"Teveel dagen",IF(B37&lt;15,B37*N37,IF(B37&gt;14,SUM((14*N37)+((B37-14)*P37))))),0)</f>
        <v>0</v>
      </c>
      <c r="AG37" s="3">
        <f>IF($A$6=codes!$A$8,IF(B37&gt;98,"Teveel dagen",IF(B37&lt;15,B37*O37,IF(B37&gt;14,SUM((14*O37)+((B37-14)*Q37))))),0)</f>
        <v>0</v>
      </c>
      <c r="AH37" s="84"/>
      <c r="AI37" s="84"/>
      <c r="AJ37" s="84"/>
      <c r="AK37" s="84"/>
      <c r="AL37" s="84"/>
      <c r="AM37" s="84"/>
      <c r="AN37" s="84"/>
      <c r="AO37" s="84"/>
      <c r="AP37" s="84"/>
      <c r="AQ37" s="84"/>
    </row>
    <row r="38" spans="1:43" ht="15" x14ac:dyDescent="0.25">
      <c r="A38" s="54"/>
      <c r="B38" s="55"/>
      <c r="C38" s="55"/>
      <c r="D38" s="57">
        <f>IF(A38=0,0,LOOKUP(A38,'KA1 - Individ Support Nat Rates'!$L$12:$L$45,'KA1 - Individ Support Nat Rates'!$B$12:$B$45))</f>
        <v>0</v>
      </c>
      <c r="E38" s="56">
        <f>IF(A38=0,0,LOOKUP(A38,'KA1 - Individ Support Nat Rates'!$L$12:$L$45,'KA1 - Individ Support Nat Rates'!$C$12:$C$45))</f>
        <v>0</v>
      </c>
      <c r="F38" s="57">
        <f>IF(A38=0,0,LOOKUP(A38,'KA1 - Individ Support Nat Rates'!$L$12:$L$45,'KA1 - Individ Support Nat Rates'!$D$12:$D$45))</f>
        <v>0</v>
      </c>
      <c r="G38" s="56">
        <f>IF(A38=0,0,LOOKUP(A38,'KA1 - Individ Support Nat Rates'!$L$12:$L$45,'KA1 - Individ Support Nat Rates'!$E$12:$E$45))</f>
        <v>0</v>
      </c>
      <c r="H38" s="57">
        <f>IF(A38=0,0,LOOKUP(A38,'KA1 - Individ Support Nat Rates'!$L$12:$L$45,'KA1 - Individ Support Nat Rates'!$F$12:$F$45))</f>
        <v>0</v>
      </c>
      <c r="I38" s="56">
        <f>IF(A38=0,0,LOOKUP(A38,'KA1 - Individ Support Nat Rates'!$L$12:$L$45,'KA1 - Individ Support Nat Rates'!$R$12:$R$45))</f>
        <v>0</v>
      </c>
      <c r="J38" s="57">
        <f>IF(A38=0,0,LOOKUP(A38,'KA1 - Individ Support Nat Rates'!$L$12:$L$45,'KA1 - Individ Support Nat Rates'!$H$12:$H$45))</f>
        <v>0</v>
      </c>
      <c r="K38" s="56">
        <f>IF(A38=0,0,LOOKUP(A38,'KA1 - Individ Support Nat Rates'!$L$12:$L$45,'KA1 - Individ Support Nat Rates'!$S$12:$S$45))</f>
        <v>0</v>
      </c>
      <c r="L38" s="57">
        <f>IF(A38=0,0,LOOKUP(A38,'KA1 - Individ Support Nat Rates'!$L$12:$L$45,'KA1 - Individ Support Nat Rates'!$J$12:$J$45))</f>
        <v>0</v>
      </c>
      <c r="M38" s="56">
        <f>IF(A38=0,0,LOOKUP(A38,'KA1 - Individ Support Nat Rates'!$L$12:$L$45,'KA1 - Individ Support Nat Rates'!$T$12:$T$45))</f>
        <v>0</v>
      </c>
      <c r="N38" s="62">
        <f>IF($A$6=0,0,IF($A$6=codes!$A$5,'Calculator Call 2016'!H38,D38))</f>
        <v>0</v>
      </c>
      <c r="O38" s="62">
        <f>IF($A$6=0,0,IF($A$6=codes!$A$5,'Calculator Call 2016'!I38,E38))</f>
        <v>0</v>
      </c>
      <c r="P38" s="62">
        <f>IF($A$6=0,0,IF($A$6=codes!$A$5,'Calculator Call 2016'!J38,F38))</f>
        <v>0</v>
      </c>
      <c r="Q38" s="62">
        <f>IF($A$6=0,0,IF($A$6=codes!$A$5,'Calculator Call 2016'!K38,G38))</f>
        <v>0</v>
      </c>
      <c r="R38" s="62">
        <f>IF($A$6=0,0,IF($A$6=codes!$A$5,'Calculator Call 2016'!L38,""))</f>
        <v>0</v>
      </c>
      <c r="S38" s="63">
        <f>IF($A$6=0,0,IF($A$6=codes!$A$5,'Calculator Call 2016'!M38,""))</f>
        <v>0</v>
      </c>
      <c r="T38" s="76"/>
      <c r="U38" s="66">
        <f>IF($A$6=0,0,IF($A$6=codes!$A$5,Z38,IF($A$6=codes!$A$6,AB38,IF($A$6=codes!$A$7,AD38,IF($A$6=codes!$A$8,AF38,"Raadpleeg het Agentschap")))))</f>
        <v>0</v>
      </c>
      <c r="V38" s="67">
        <f>IF($A$6=0,0,IF($A$6=codes!$A$5,AA38,IF($A$6=codes!$A$6,AC38,IF($A$6=codes!$A$7,AE38,IF($A$6=codes!$A$8,AG38,"Raadpleeg het Agentschap")))))</f>
        <v>0</v>
      </c>
      <c r="W38" s="67">
        <f t="shared" si="0"/>
        <v>0</v>
      </c>
      <c r="X38" s="68">
        <f t="shared" si="1"/>
        <v>0</v>
      </c>
      <c r="Y38" s="71"/>
      <c r="Z38" s="3">
        <f>IF($A$6=codes!$A$5,IF(B38&gt;360,"Teveel dagen",IF(B38&lt;15,B38*N38,IF(B38&lt;61,SUM((14*N38)+((B38-14)*P38)),IF(B38&lt;361,SUM((14*N38)+(46*P38)+((B38-60)*R38)))))),0)</f>
        <v>0</v>
      </c>
      <c r="AA38" s="3">
        <f>IF($A$6=codes!$A$5,IF(B38&gt;360,"Teveel dagen",IF(B38&lt;15,B38*O38,IF(B38&lt;61,SUM((14*O38)+((B38-14)*Q38)),IF(B38&lt;361,SUM((14*O38)+(46*Q38)+((B38-60)*S38)))))),0)</f>
        <v>0</v>
      </c>
      <c r="AB38" s="3">
        <f>IF($A$6=codes!$A$6,IF(B38&gt;98,"Teveel dagen",IF(B38&lt;15,B38*N38,IF(B38&gt;14,SUM((14*N38)+((B38-14)*P38))))),0)</f>
        <v>0</v>
      </c>
      <c r="AC38" s="3">
        <f>IF($A$6=codes!$A$6,IF(B38&gt;98,"Teveel dagen",IF(B38&lt;15,B38*O38,IF(B38&gt;14,SUM((14*O38)+((B38-14)*Q38))))),0)</f>
        <v>0</v>
      </c>
      <c r="AD38" s="3">
        <f>IF($A$6=codes!$A$7,IF(B38&gt;98,"Teveel dagen",IF(B38&lt;15,B38*N38,IF(B38&gt;14,SUM((14*N38)+((B38-14)*P38))))),0)</f>
        <v>0</v>
      </c>
      <c r="AE38" s="3">
        <f>IF($A$6=codes!$A$7,IF(B38&gt;98,"Teveel dagen",IF(B38&lt;15,B38*O38,IF(B38&gt;14,SUM((14*O38)+((B38-14)*Q38))))),0)</f>
        <v>0</v>
      </c>
      <c r="AF38" s="3">
        <f>IF($A$6=codes!$A$8,IF(B38&gt;98,"Teveel dagen",IF(B38&lt;15,B38*N38,IF(B38&gt;14,SUM((14*N38)+((B38-14)*P38))))),0)</f>
        <v>0</v>
      </c>
      <c r="AG38" s="3">
        <f>IF($A$6=codes!$A$8,IF(B38&gt;98,"Teveel dagen",IF(B38&lt;15,B38*O38,IF(B38&gt;14,SUM((14*O38)+((B38-14)*Q38))))),0)</f>
        <v>0</v>
      </c>
      <c r="AH38" s="84"/>
      <c r="AI38" s="84"/>
      <c r="AJ38" s="84"/>
      <c r="AK38" s="84"/>
      <c r="AL38" s="84"/>
      <c r="AM38" s="84"/>
      <c r="AN38" s="84"/>
      <c r="AO38" s="84"/>
      <c r="AP38" s="84"/>
      <c r="AQ38" s="84"/>
    </row>
    <row r="39" spans="1:43" x14ac:dyDescent="0.35">
      <c r="A39" s="54"/>
      <c r="B39" s="55"/>
      <c r="C39" s="55"/>
      <c r="D39" s="57">
        <f>IF(A39=0,0,LOOKUP(A39,'KA1 - Individ Support Nat Rates'!$L$12:$L$45,'KA1 - Individ Support Nat Rates'!$B$12:$B$45))</f>
        <v>0</v>
      </c>
      <c r="E39" s="56">
        <f>IF(A39=0,0,LOOKUP(A39,'KA1 - Individ Support Nat Rates'!$L$12:$L$45,'KA1 - Individ Support Nat Rates'!$C$12:$C$45))</f>
        <v>0</v>
      </c>
      <c r="F39" s="57">
        <f>IF(A39=0,0,LOOKUP(A39,'KA1 - Individ Support Nat Rates'!$L$12:$L$45,'KA1 - Individ Support Nat Rates'!$D$12:$D$45))</f>
        <v>0</v>
      </c>
      <c r="G39" s="56">
        <f>IF(A39=0,0,LOOKUP(A39,'KA1 - Individ Support Nat Rates'!$L$12:$L$45,'KA1 - Individ Support Nat Rates'!$E$12:$E$45))</f>
        <v>0</v>
      </c>
      <c r="H39" s="57">
        <f>IF(A39=0,0,LOOKUP(A39,'KA1 - Individ Support Nat Rates'!$L$12:$L$45,'KA1 - Individ Support Nat Rates'!$F$12:$F$45))</f>
        <v>0</v>
      </c>
      <c r="I39" s="56">
        <f>IF(A39=0,0,LOOKUP(A39,'KA1 - Individ Support Nat Rates'!$L$12:$L$45,'KA1 - Individ Support Nat Rates'!$R$12:$R$45))</f>
        <v>0</v>
      </c>
      <c r="J39" s="57">
        <f>IF(A39=0,0,LOOKUP(A39,'KA1 - Individ Support Nat Rates'!$L$12:$L$45,'KA1 - Individ Support Nat Rates'!$H$12:$H$45))</f>
        <v>0</v>
      </c>
      <c r="K39" s="56">
        <f>IF(A39=0,0,LOOKUP(A39,'KA1 - Individ Support Nat Rates'!$L$12:$L$45,'KA1 - Individ Support Nat Rates'!$S$12:$S$45))</f>
        <v>0</v>
      </c>
      <c r="L39" s="57">
        <f>IF(A39=0,0,LOOKUP(A39,'KA1 - Individ Support Nat Rates'!$L$12:$L$45,'KA1 - Individ Support Nat Rates'!$J$12:$J$45))</f>
        <v>0</v>
      </c>
      <c r="M39" s="56">
        <f>IF(A39=0,0,LOOKUP(A39,'KA1 - Individ Support Nat Rates'!$L$12:$L$45,'KA1 - Individ Support Nat Rates'!$T$12:$T$45))</f>
        <v>0</v>
      </c>
      <c r="N39" s="62">
        <f>IF($A$6=0,0,IF($A$6=codes!$A$5,'Calculator Call 2016'!H39,D39))</f>
        <v>0</v>
      </c>
      <c r="O39" s="62">
        <f>IF($A$6=0,0,IF($A$6=codes!$A$5,'Calculator Call 2016'!I39,E39))</f>
        <v>0</v>
      </c>
      <c r="P39" s="62">
        <f>IF($A$6=0,0,IF($A$6=codes!$A$5,'Calculator Call 2016'!J39,F39))</f>
        <v>0</v>
      </c>
      <c r="Q39" s="62">
        <f>IF($A$6=0,0,IF($A$6=codes!$A$5,'Calculator Call 2016'!K39,G39))</f>
        <v>0</v>
      </c>
      <c r="R39" s="62">
        <f>IF($A$6=0,0,IF($A$6=codes!$A$5,'Calculator Call 2016'!L39,""))</f>
        <v>0</v>
      </c>
      <c r="S39" s="63">
        <f>IF($A$6=0,0,IF($A$6=codes!$A$5,'Calculator Call 2016'!M39,""))</f>
        <v>0</v>
      </c>
      <c r="T39" s="76"/>
      <c r="U39" s="66">
        <f>IF($A$6=0,0,IF($A$6=codes!$A$5,Z39,IF($A$6=codes!$A$6,AB39,IF($A$6=codes!$A$7,AD39,IF($A$6=codes!$A$8,AF39,"Raadpleeg het Agentschap")))))</f>
        <v>0</v>
      </c>
      <c r="V39" s="67">
        <f>IF($A$6=0,0,IF($A$6=codes!$A$5,AA39,IF($A$6=codes!$A$6,AC39,IF($A$6=codes!$A$7,AE39,IF($A$6=codes!$A$8,AG39,"Raadpleeg het Agentschap")))))</f>
        <v>0</v>
      </c>
      <c r="W39" s="67">
        <f t="shared" si="0"/>
        <v>0</v>
      </c>
      <c r="X39" s="68">
        <f t="shared" si="1"/>
        <v>0</v>
      </c>
      <c r="Y39" s="71"/>
      <c r="Z39" s="3">
        <f>IF($A$6=codes!$A$5,IF(B39&gt;360,"Teveel dagen",IF(B39&lt;15,B39*N39,IF(B39&lt;61,SUM((14*N39)+((B39-14)*P39)),IF(B39&lt;361,SUM((14*N39)+(46*P39)+((B39-60)*R39)))))),0)</f>
        <v>0</v>
      </c>
      <c r="AA39" s="3">
        <f>IF($A$6=codes!$A$5,IF(B39&gt;360,"Teveel dagen",IF(B39&lt;15,B39*O39,IF(B39&lt;61,SUM((14*O39)+((B39-14)*Q39)),IF(B39&lt;361,SUM((14*O39)+(46*Q39)+((B39-60)*S39)))))),0)</f>
        <v>0</v>
      </c>
      <c r="AB39" s="3">
        <f>IF($A$6=codes!$A$6,IF(B39&gt;98,"Teveel dagen",IF(B39&lt;15,B39*N39,IF(B39&gt;14,SUM((14*N39)+((B39-14)*P39))))),0)</f>
        <v>0</v>
      </c>
      <c r="AC39" s="3">
        <f>IF($A$6=codes!$A$6,IF(B39&gt;98,"Teveel dagen",IF(B39&lt;15,B39*O39,IF(B39&gt;14,SUM((14*O39)+((B39-14)*Q39))))),0)</f>
        <v>0</v>
      </c>
      <c r="AD39" s="3">
        <f>IF($A$6=codes!$A$7,IF(B39&gt;98,"Teveel dagen",IF(B39&lt;15,B39*N39,IF(B39&gt;14,SUM((14*N39)+((B39-14)*P39))))),0)</f>
        <v>0</v>
      </c>
      <c r="AE39" s="3">
        <f>IF($A$6=codes!$A$7,IF(B39&gt;98,"Teveel dagen",IF(B39&lt;15,B39*O39,IF(B39&gt;14,SUM((14*O39)+((B39-14)*Q39))))),0)</f>
        <v>0</v>
      </c>
      <c r="AF39" s="3">
        <f>IF($A$6=codes!$A$8,IF(B39&gt;98,"Teveel dagen",IF(B39&lt;15,B39*N39,IF(B39&gt;14,SUM((14*N39)+((B39-14)*P39))))),0)</f>
        <v>0</v>
      </c>
      <c r="AG39" s="3">
        <f>IF($A$6=codes!$A$8,IF(B39&gt;98,"Teveel dagen",IF(B39&lt;15,B39*O39,IF(B39&gt;14,SUM((14*O39)+((B39-14)*Q39))))),0)</f>
        <v>0</v>
      </c>
      <c r="AH39" s="84"/>
      <c r="AI39" s="84"/>
      <c r="AJ39" s="84"/>
      <c r="AK39" s="84"/>
      <c r="AL39" s="84"/>
      <c r="AM39" s="84"/>
      <c r="AN39" s="84"/>
      <c r="AO39" s="84"/>
      <c r="AP39" s="84"/>
      <c r="AQ39" s="84"/>
    </row>
    <row r="40" spans="1:43" x14ac:dyDescent="0.35">
      <c r="A40" s="54"/>
      <c r="B40" s="55"/>
      <c r="C40" s="55"/>
      <c r="D40" s="57">
        <f>IF(A40=0,0,LOOKUP(A40,'KA1 - Individ Support Nat Rates'!$L$12:$L$45,'KA1 - Individ Support Nat Rates'!$B$12:$B$45))</f>
        <v>0</v>
      </c>
      <c r="E40" s="56">
        <f>IF(A40=0,0,LOOKUP(A40,'KA1 - Individ Support Nat Rates'!$L$12:$L$45,'KA1 - Individ Support Nat Rates'!$C$12:$C$45))</f>
        <v>0</v>
      </c>
      <c r="F40" s="57">
        <f>IF(A40=0,0,LOOKUP(A40,'KA1 - Individ Support Nat Rates'!$L$12:$L$45,'KA1 - Individ Support Nat Rates'!$D$12:$D$45))</f>
        <v>0</v>
      </c>
      <c r="G40" s="56">
        <f>IF(A40=0,0,LOOKUP(A40,'KA1 - Individ Support Nat Rates'!$L$12:$L$45,'KA1 - Individ Support Nat Rates'!$E$12:$E$45))</f>
        <v>0</v>
      </c>
      <c r="H40" s="57">
        <f>IF(A40=0,0,LOOKUP(A40,'KA1 - Individ Support Nat Rates'!$L$12:$L$45,'KA1 - Individ Support Nat Rates'!$F$12:$F$45))</f>
        <v>0</v>
      </c>
      <c r="I40" s="56">
        <f>IF(A40=0,0,LOOKUP(A40,'KA1 - Individ Support Nat Rates'!$L$12:$L$45,'KA1 - Individ Support Nat Rates'!$R$12:$R$45))</f>
        <v>0</v>
      </c>
      <c r="J40" s="57">
        <f>IF(A40=0,0,LOOKUP(A40,'KA1 - Individ Support Nat Rates'!$L$12:$L$45,'KA1 - Individ Support Nat Rates'!$H$12:$H$45))</f>
        <v>0</v>
      </c>
      <c r="K40" s="56">
        <f>IF(A40=0,0,LOOKUP(A40,'KA1 - Individ Support Nat Rates'!$L$12:$L$45,'KA1 - Individ Support Nat Rates'!$S$12:$S$45))</f>
        <v>0</v>
      </c>
      <c r="L40" s="57">
        <f>IF(A40=0,0,LOOKUP(A40,'KA1 - Individ Support Nat Rates'!$L$12:$L$45,'KA1 - Individ Support Nat Rates'!$J$12:$J$45))</f>
        <v>0</v>
      </c>
      <c r="M40" s="56">
        <f>IF(A40=0,0,LOOKUP(A40,'KA1 - Individ Support Nat Rates'!$L$12:$L$45,'KA1 - Individ Support Nat Rates'!$T$12:$T$45))</f>
        <v>0</v>
      </c>
      <c r="N40" s="62">
        <f>IF($A$6=0,0,IF($A$6=codes!$A$5,'Calculator Call 2016'!H40,D40))</f>
        <v>0</v>
      </c>
      <c r="O40" s="62">
        <f>IF($A$6=0,0,IF($A$6=codes!$A$5,'Calculator Call 2016'!I40,E40))</f>
        <v>0</v>
      </c>
      <c r="P40" s="62">
        <f>IF($A$6=0,0,IF($A$6=codes!$A$5,'Calculator Call 2016'!J40,F40))</f>
        <v>0</v>
      </c>
      <c r="Q40" s="62">
        <f>IF($A$6=0,0,IF($A$6=codes!$A$5,'Calculator Call 2016'!K40,G40))</f>
        <v>0</v>
      </c>
      <c r="R40" s="62">
        <f>IF($A$6=0,0,IF($A$6=codes!$A$5,'Calculator Call 2016'!L40,""))</f>
        <v>0</v>
      </c>
      <c r="S40" s="63">
        <f>IF($A$6=0,0,IF($A$6=codes!$A$5,'Calculator Call 2016'!M40,""))</f>
        <v>0</v>
      </c>
      <c r="T40" s="76"/>
      <c r="U40" s="66">
        <f>IF($A$6=0,0,IF($A$6=codes!$A$5,Z40,IF($A$6=codes!$A$6,AB40,IF($A$6=codes!$A$7,AD40,IF($A$6=codes!$A$8,AF40,"Raadpleeg het Agentschap")))))</f>
        <v>0</v>
      </c>
      <c r="V40" s="67">
        <f>IF($A$6=0,0,IF($A$6=codes!$A$5,AA40,IF($A$6=codes!$A$6,AC40,IF($A$6=codes!$A$7,AE40,IF($A$6=codes!$A$8,AG40,"Raadpleeg het Agentschap")))))</f>
        <v>0</v>
      </c>
      <c r="W40" s="67">
        <f t="shared" si="0"/>
        <v>0</v>
      </c>
      <c r="X40" s="68">
        <f t="shared" si="1"/>
        <v>0</v>
      </c>
      <c r="Y40" s="71"/>
      <c r="Z40" s="3">
        <f>IF($A$6=codes!$A$5,IF(B40&gt;360,"Teveel dagen",IF(B40&lt;15,B40*N40,IF(B40&lt;61,SUM((14*N40)+((B40-14)*P40)),IF(B40&lt;361,SUM((14*N40)+(46*P40)+((B40-60)*R40)))))),0)</f>
        <v>0</v>
      </c>
      <c r="AA40" s="3">
        <f>IF($A$6=codes!$A$5,IF(B40&gt;360,"Teveel dagen",IF(B40&lt;15,B40*O40,IF(B40&lt;61,SUM((14*O40)+((B40-14)*Q40)),IF(B40&lt;361,SUM((14*O40)+(46*Q40)+((B40-60)*S40)))))),0)</f>
        <v>0</v>
      </c>
      <c r="AB40" s="3">
        <f>IF($A$6=codes!$A$6,IF(B40&gt;98,"Teveel dagen",IF(B40&lt;15,B40*N40,IF(B40&gt;14,SUM((14*N40)+((B40-14)*P40))))),0)</f>
        <v>0</v>
      </c>
      <c r="AC40" s="3">
        <f>IF($A$6=codes!$A$6,IF(B40&gt;98,"Teveel dagen",IF(B40&lt;15,B40*O40,IF(B40&gt;14,SUM((14*O40)+((B40-14)*Q40))))),0)</f>
        <v>0</v>
      </c>
      <c r="AD40" s="3">
        <f>IF($A$6=codes!$A$7,IF(B40&gt;98,"Teveel dagen",IF(B40&lt;15,B40*N40,IF(B40&gt;14,SUM((14*N40)+((B40-14)*P40))))),0)</f>
        <v>0</v>
      </c>
      <c r="AE40" s="3">
        <f>IF($A$6=codes!$A$7,IF(B40&gt;98,"Teveel dagen",IF(B40&lt;15,B40*O40,IF(B40&gt;14,SUM((14*O40)+((B40-14)*Q40))))),0)</f>
        <v>0</v>
      </c>
      <c r="AF40" s="3">
        <f>IF($A$6=codes!$A$8,IF(B40&gt;98,"Teveel dagen",IF(B40&lt;15,B40*N40,IF(B40&gt;14,SUM((14*N40)+((B40-14)*P40))))),0)</f>
        <v>0</v>
      </c>
      <c r="AG40" s="3">
        <f>IF($A$6=codes!$A$8,IF(B40&gt;98,"Teveel dagen",IF(B40&lt;15,B40*O40,IF(B40&gt;14,SUM((14*O40)+((B40-14)*Q40))))),0)</f>
        <v>0</v>
      </c>
      <c r="AH40" s="84"/>
      <c r="AI40" s="84"/>
      <c r="AJ40" s="84"/>
      <c r="AK40" s="84"/>
      <c r="AL40" s="84"/>
      <c r="AM40" s="84"/>
      <c r="AN40" s="84"/>
      <c r="AO40" s="84"/>
      <c r="AP40" s="84"/>
      <c r="AQ40" s="84"/>
    </row>
    <row r="41" spans="1:43" x14ac:dyDescent="0.35">
      <c r="A41" s="54"/>
      <c r="B41" s="55"/>
      <c r="C41" s="55"/>
      <c r="D41" s="57">
        <f>IF(A41=0,0,LOOKUP(A41,'KA1 - Individ Support Nat Rates'!$L$12:$L$45,'KA1 - Individ Support Nat Rates'!$B$12:$B$45))</f>
        <v>0</v>
      </c>
      <c r="E41" s="56">
        <f>IF(A41=0,0,LOOKUP(A41,'KA1 - Individ Support Nat Rates'!$L$12:$L$45,'KA1 - Individ Support Nat Rates'!$C$12:$C$45))</f>
        <v>0</v>
      </c>
      <c r="F41" s="57">
        <f>IF(A41=0,0,LOOKUP(A41,'KA1 - Individ Support Nat Rates'!$L$12:$L$45,'KA1 - Individ Support Nat Rates'!$D$12:$D$45))</f>
        <v>0</v>
      </c>
      <c r="G41" s="56">
        <f>IF(A41=0,0,LOOKUP(A41,'KA1 - Individ Support Nat Rates'!$L$12:$L$45,'KA1 - Individ Support Nat Rates'!$E$12:$E$45))</f>
        <v>0</v>
      </c>
      <c r="H41" s="57">
        <f>IF(A41=0,0,LOOKUP(A41,'KA1 - Individ Support Nat Rates'!$L$12:$L$45,'KA1 - Individ Support Nat Rates'!$F$12:$F$45))</f>
        <v>0</v>
      </c>
      <c r="I41" s="56">
        <f>IF(A41=0,0,LOOKUP(A41,'KA1 - Individ Support Nat Rates'!$L$12:$L$45,'KA1 - Individ Support Nat Rates'!$R$12:$R$45))</f>
        <v>0</v>
      </c>
      <c r="J41" s="57">
        <f>IF(A41=0,0,LOOKUP(A41,'KA1 - Individ Support Nat Rates'!$L$12:$L$45,'KA1 - Individ Support Nat Rates'!$H$12:$H$45))</f>
        <v>0</v>
      </c>
      <c r="K41" s="56">
        <f>IF(A41=0,0,LOOKUP(A41,'KA1 - Individ Support Nat Rates'!$L$12:$L$45,'KA1 - Individ Support Nat Rates'!$S$12:$S$45))</f>
        <v>0</v>
      </c>
      <c r="L41" s="57">
        <f>IF(A41=0,0,LOOKUP(A41,'KA1 - Individ Support Nat Rates'!$L$12:$L$45,'KA1 - Individ Support Nat Rates'!$J$12:$J$45))</f>
        <v>0</v>
      </c>
      <c r="M41" s="56">
        <f>IF(A41=0,0,LOOKUP(A41,'KA1 - Individ Support Nat Rates'!$L$12:$L$45,'KA1 - Individ Support Nat Rates'!$T$12:$T$45))</f>
        <v>0</v>
      </c>
      <c r="N41" s="62">
        <f>IF($A$6=0,0,IF($A$6=codes!$A$5,'Calculator Call 2016'!H41,D41))</f>
        <v>0</v>
      </c>
      <c r="O41" s="62">
        <f>IF($A$6=0,0,IF($A$6=codes!$A$5,'Calculator Call 2016'!I41,E41))</f>
        <v>0</v>
      </c>
      <c r="P41" s="62">
        <f>IF($A$6=0,0,IF($A$6=codes!$A$5,'Calculator Call 2016'!J41,F41))</f>
        <v>0</v>
      </c>
      <c r="Q41" s="62">
        <f>IF($A$6=0,0,IF($A$6=codes!$A$5,'Calculator Call 2016'!K41,G41))</f>
        <v>0</v>
      </c>
      <c r="R41" s="62">
        <f>IF($A$6=0,0,IF($A$6=codes!$A$5,'Calculator Call 2016'!L41,""))</f>
        <v>0</v>
      </c>
      <c r="S41" s="63">
        <f>IF($A$6=0,0,IF($A$6=codes!$A$5,'Calculator Call 2016'!M41,""))</f>
        <v>0</v>
      </c>
      <c r="T41" s="76"/>
      <c r="U41" s="66">
        <f>IF($A$6=0,0,IF($A$6=codes!$A$5,Z41,IF($A$6=codes!$A$6,AB41,IF($A$6=codes!$A$7,AD41,IF($A$6=codes!$A$8,AF41,"Raadpleeg het Agentschap")))))</f>
        <v>0</v>
      </c>
      <c r="V41" s="67">
        <f>IF($A$6=0,0,IF($A$6=codes!$A$5,AA41,IF($A$6=codes!$A$6,AC41,IF($A$6=codes!$A$7,AE41,IF($A$6=codes!$A$8,AG41,"Raadpleeg het Agentschap")))))</f>
        <v>0</v>
      </c>
      <c r="W41" s="67">
        <f t="shared" si="0"/>
        <v>0</v>
      </c>
      <c r="X41" s="68">
        <f t="shared" si="1"/>
        <v>0</v>
      </c>
      <c r="Y41" s="71"/>
      <c r="Z41" s="3">
        <f>IF($A$6=codes!$A$5,IF(B41&gt;360,"Teveel dagen",IF(B41&lt;15,B41*N41,IF(B41&lt;61,SUM((14*N41)+((B41-14)*P41)),IF(B41&lt;361,SUM((14*N41)+(46*P41)+((B41-60)*R41)))))),0)</f>
        <v>0</v>
      </c>
      <c r="AA41" s="3">
        <f>IF($A$6=codes!$A$5,IF(B41&gt;360,"Teveel dagen",IF(B41&lt;15,B41*O41,IF(B41&lt;61,SUM((14*O41)+((B41-14)*Q41)),IF(B41&lt;361,SUM((14*O41)+(46*Q41)+((B41-60)*S41)))))),0)</f>
        <v>0</v>
      </c>
      <c r="AB41" s="3">
        <f>IF($A$6=codes!$A$6,IF(B41&gt;98,"Teveel dagen",IF(B41&lt;15,B41*N41,IF(B41&gt;14,SUM((14*N41)+((B41-14)*P41))))),0)</f>
        <v>0</v>
      </c>
      <c r="AC41" s="3">
        <f>IF($A$6=codes!$A$6,IF(B41&gt;98,"Teveel dagen",IF(B41&lt;15,B41*O41,IF(B41&gt;14,SUM((14*O41)+((B41-14)*Q41))))),0)</f>
        <v>0</v>
      </c>
      <c r="AD41" s="3">
        <f>IF($A$6=codes!$A$7,IF(B41&gt;98,"Teveel dagen",IF(B41&lt;15,B41*N41,IF(B41&gt;14,SUM((14*N41)+((B41-14)*P41))))),0)</f>
        <v>0</v>
      </c>
      <c r="AE41" s="3">
        <f>IF($A$6=codes!$A$7,IF(B41&gt;98,"Teveel dagen",IF(B41&lt;15,B41*O41,IF(B41&gt;14,SUM((14*O41)+((B41-14)*Q41))))),0)</f>
        <v>0</v>
      </c>
      <c r="AF41" s="3">
        <f>IF($A$6=codes!$A$8,IF(B41&gt;98,"Teveel dagen",IF(B41&lt;15,B41*N41,IF(B41&gt;14,SUM((14*N41)+((B41-14)*P41))))),0)</f>
        <v>0</v>
      </c>
      <c r="AG41" s="3">
        <f>IF($A$6=codes!$A$8,IF(B41&gt;98,"Teveel dagen",IF(B41&lt;15,B41*O41,IF(B41&gt;14,SUM((14*O41)+((B41-14)*Q41))))),0)</f>
        <v>0</v>
      </c>
      <c r="AH41" s="84"/>
      <c r="AI41" s="84"/>
      <c r="AJ41" s="84"/>
      <c r="AK41" s="84"/>
      <c r="AL41" s="84"/>
      <c r="AM41" s="84"/>
      <c r="AN41" s="84"/>
      <c r="AO41" s="84"/>
      <c r="AP41" s="84"/>
      <c r="AQ41" s="84"/>
    </row>
    <row r="42" spans="1:43" x14ac:dyDescent="0.35">
      <c r="A42" s="54"/>
      <c r="B42" s="55"/>
      <c r="C42" s="55"/>
      <c r="D42" s="57">
        <f>IF(A42=0,0,LOOKUP(A42,'KA1 - Individ Support Nat Rates'!$L$12:$L$45,'KA1 - Individ Support Nat Rates'!$B$12:$B$45))</f>
        <v>0</v>
      </c>
      <c r="E42" s="56">
        <f>IF(A42=0,0,LOOKUP(A42,'KA1 - Individ Support Nat Rates'!$L$12:$L$45,'KA1 - Individ Support Nat Rates'!$C$12:$C$45))</f>
        <v>0</v>
      </c>
      <c r="F42" s="57">
        <f>IF(A42=0,0,LOOKUP(A42,'KA1 - Individ Support Nat Rates'!$L$12:$L$45,'KA1 - Individ Support Nat Rates'!$D$12:$D$45))</f>
        <v>0</v>
      </c>
      <c r="G42" s="56">
        <f>IF(A42=0,0,LOOKUP(A42,'KA1 - Individ Support Nat Rates'!$L$12:$L$45,'KA1 - Individ Support Nat Rates'!$E$12:$E$45))</f>
        <v>0</v>
      </c>
      <c r="H42" s="57">
        <f>IF(A42=0,0,LOOKUP(A42,'KA1 - Individ Support Nat Rates'!$L$12:$L$45,'KA1 - Individ Support Nat Rates'!$F$12:$F$45))</f>
        <v>0</v>
      </c>
      <c r="I42" s="56">
        <f>IF(A42=0,0,LOOKUP(A42,'KA1 - Individ Support Nat Rates'!$L$12:$L$45,'KA1 - Individ Support Nat Rates'!$R$12:$R$45))</f>
        <v>0</v>
      </c>
      <c r="J42" s="57">
        <f>IF(A42=0,0,LOOKUP(A42,'KA1 - Individ Support Nat Rates'!$L$12:$L$45,'KA1 - Individ Support Nat Rates'!$H$12:$H$45))</f>
        <v>0</v>
      </c>
      <c r="K42" s="56">
        <f>IF(A42=0,0,LOOKUP(A42,'KA1 - Individ Support Nat Rates'!$L$12:$L$45,'KA1 - Individ Support Nat Rates'!$S$12:$S$45))</f>
        <v>0</v>
      </c>
      <c r="L42" s="57">
        <f>IF(A42=0,0,LOOKUP(A42,'KA1 - Individ Support Nat Rates'!$L$12:$L$45,'KA1 - Individ Support Nat Rates'!$J$12:$J$45))</f>
        <v>0</v>
      </c>
      <c r="M42" s="56">
        <f>IF(A42=0,0,LOOKUP(A42,'KA1 - Individ Support Nat Rates'!$L$12:$L$45,'KA1 - Individ Support Nat Rates'!$T$12:$T$45))</f>
        <v>0</v>
      </c>
      <c r="N42" s="62">
        <f>IF($A$6=0,0,IF($A$6=codes!$A$5,'Calculator Call 2016'!H42,D42))</f>
        <v>0</v>
      </c>
      <c r="O42" s="62">
        <f>IF($A$6=0,0,IF($A$6=codes!$A$5,'Calculator Call 2016'!I42,E42))</f>
        <v>0</v>
      </c>
      <c r="P42" s="62">
        <f>IF($A$6=0,0,IF($A$6=codes!$A$5,'Calculator Call 2016'!J42,F42))</f>
        <v>0</v>
      </c>
      <c r="Q42" s="62">
        <f>IF($A$6=0,0,IF($A$6=codes!$A$5,'Calculator Call 2016'!K42,G42))</f>
        <v>0</v>
      </c>
      <c r="R42" s="62">
        <f>IF($A$6=0,0,IF($A$6=codes!$A$5,'Calculator Call 2016'!L42,""))</f>
        <v>0</v>
      </c>
      <c r="S42" s="63">
        <f>IF($A$6=0,0,IF($A$6=codes!$A$5,'Calculator Call 2016'!M42,""))</f>
        <v>0</v>
      </c>
      <c r="T42" s="76"/>
      <c r="U42" s="66">
        <f>IF($A$6=0,0,IF($A$6=codes!$A$5,Z42,IF($A$6=codes!$A$6,AB42,IF($A$6=codes!$A$7,AD42,IF($A$6=codes!$A$8,AF42,"Raadpleeg het Agentschap")))))</f>
        <v>0</v>
      </c>
      <c r="V42" s="67">
        <f>IF($A$6=0,0,IF($A$6=codes!$A$5,AA42,IF($A$6=codes!$A$6,AC42,IF($A$6=codes!$A$7,AE42,IF($A$6=codes!$A$8,AG42,"Raadpleeg het Agentschap")))))</f>
        <v>0</v>
      </c>
      <c r="W42" s="67">
        <f t="shared" si="0"/>
        <v>0</v>
      </c>
      <c r="X42" s="68">
        <f t="shared" si="1"/>
        <v>0</v>
      </c>
      <c r="Y42" s="71"/>
      <c r="Z42" s="3">
        <f>IF($A$6=codes!$A$5,IF(B42&gt;360,"Teveel dagen",IF(B42&lt;15,B42*N42,IF(B42&lt;61,SUM((14*N42)+((B42-14)*P42)),IF(B42&lt;361,SUM((14*N42)+(46*P42)+((B42-60)*R42)))))),0)</f>
        <v>0</v>
      </c>
      <c r="AA42" s="3">
        <f>IF($A$6=codes!$A$5,IF(B42&gt;360,"Teveel dagen",IF(B42&lt;15,B42*O42,IF(B42&lt;61,SUM((14*O42)+((B42-14)*Q42)),IF(B42&lt;361,SUM((14*O42)+(46*Q42)+((B42-60)*S42)))))),0)</f>
        <v>0</v>
      </c>
      <c r="AB42" s="3">
        <f>IF($A$6=codes!$A$6,IF(B42&gt;98,"Teveel dagen",IF(B42&lt;15,B42*N42,IF(B42&gt;14,SUM((14*N42)+((B42-14)*P42))))),0)</f>
        <v>0</v>
      </c>
      <c r="AC42" s="3">
        <f>IF($A$6=codes!$A$6,IF(B42&gt;98,"Teveel dagen",IF(B42&lt;15,B42*O42,IF(B42&gt;14,SUM((14*O42)+((B42-14)*Q42))))),0)</f>
        <v>0</v>
      </c>
      <c r="AD42" s="3">
        <f>IF($A$6=codes!$A$7,IF(B42&gt;98,"Teveel dagen",IF(B42&lt;15,B42*N42,IF(B42&gt;14,SUM((14*N42)+((B42-14)*P42))))),0)</f>
        <v>0</v>
      </c>
      <c r="AE42" s="3">
        <f>IF($A$6=codes!$A$7,IF(B42&gt;98,"Teveel dagen",IF(B42&lt;15,B42*O42,IF(B42&gt;14,SUM((14*O42)+((B42-14)*Q42))))),0)</f>
        <v>0</v>
      </c>
      <c r="AF42" s="3">
        <f>IF($A$6=codes!$A$8,IF(B42&gt;98,"Teveel dagen",IF(B42&lt;15,B42*N42,IF(B42&gt;14,SUM((14*N42)+((B42-14)*P42))))),0)</f>
        <v>0</v>
      </c>
      <c r="AG42" s="3">
        <f>IF($A$6=codes!$A$8,IF(B42&gt;98,"Teveel dagen",IF(B42&lt;15,B42*O42,IF(B42&gt;14,SUM((14*O42)+((B42-14)*Q42))))),0)</f>
        <v>0</v>
      </c>
      <c r="AH42" s="84"/>
      <c r="AI42" s="84"/>
      <c r="AJ42" s="84"/>
      <c r="AK42" s="84"/>
      <c r="AL42" s="84"/>
      <c r="AM42" s="84"/>
      <c r="AN42" s="84"/>
      <c r="AO42" s="84"/>
      <c r="AP42" s="84"/>
      <c r="AQ42" s="84"/>
    </row>
    <row r="43" spans="1:43" x14ac:dyDescent="0.35">
      <c r="A43" s="54"/>
      <c r="B43" s="55"/>
      <c r="C43" s="55"/>
      <c r="D43" s="57">
        <f>IF(A43=0,0,LOOKUP(A43,'KA1 - Individ Support Nat Rates'!$L$12:$L$45,'KA1 - Individ Support Nat Rates'!$B$12:$B$45))</f>
        <v>0</v>
      </c>
      <c r="E43" s="56">
        <f>IF(A43=0,0,LOOKUP(A43,'KA1 - Individ Support Nat Rates'!$L$12:$L$45,'KA1 - Individ Support Nat Rates'!$C$12:$C$45))</f>
        <v>0</v>
      </c>
      <c r="F43" s="57">
        <f>IF(A43=0,0,LOOKUP(A43,'KA1 - Individ Support Nat Rates'!$L$12:$L$45,'KA1 - Individ Support Nat Rates'!$D$12:$D$45))</f>
        <v>0</v>
      </c>
      <c r="G43" s="56">
        <f>IF(A43=0,0,LOOKUP(A43,'KA1 - Individ Support Nat Rates'!$L$12:$L$45,'KA1 - Individ Support Nat Rates'!$E$12:$E$45))</f>
        <v>0</v>
      </c>
      <c r="H43" s="57">
        <f>IF(A43=0,0,LOOKUP(A43,'KA1 - Individ Support Nat Rates'!$L$12:$L$45,'KA1 - Individ Support Nat Rates'!$F$12:$F$45))</f>
        <v>0</v>
      </c>
      <c r="I43" s="56">
        <f>IF(A43=0,0,LOOKUP(A43,'KA1 - Individ Support Nat Rates'!$L$12:$L$45,'KA1 - Individ Support Nat Rates'!$R$12:$R$45))</f>
        <v>0</v>
      </c>
      <c r="J43" s="57">
        <f>IF(A43=0,0,LOOKUP(A43,'KA1 - Individ Support Nat Rates'!$L$12:$L$45,'KA1 - Individ Support Nat Rates'!$H$12:$H$45))</f>
        <v>0</v>
      </c>
      <c r="K43" s="56">
        <f>IF(A43=0,0,LOOKUP(A43,'KA1 - Individ Support Nat Rates'!$L$12:$L$45,'KA1 - Individ Support Nat Rates'!$S$12:$S$45))</f>
        <v>0</v>
      </c>
      <c r="L43" s="57">
        <f>IF(A43=0,0,LOOKUP(A43,'KA1 - Individ Support Nat Rates'!$L$12:$L$45,'KA1 - Individ Support Nat Rates'!$J$12:$J$45))</f>
        <v>0</v>
      </c>
      <c r="M43" s="56">
        <f>IF(A43=0,0,LOOKUP(A43,'KA1 - Individ Support Nat Rates'!$L$12:$L$45,'KA1 - Individ Support Nat Rates'!$T$12:$T$45))</f>
        <v>0</v>
      </c>
      <c r="N43" s="62">
        <f>IF($A$6=0,0,IF($A$6=codes!$A$5,'Calculator Call 2016'!H43,D43))</f>
        <v>0</v>
      </c>
      <c r="O43" s="62">
        <f>IF($A$6=0,0,IF($A$6=codes!$A$5,'Calculator Call 2016'!I43,E43))</f>
        <v>0</v>
      </c>
      <c r="P43" s="62">
        <f>IF($A$6=0,0,IF($A$6=codes!$A$5,'Calculator Call 2016'!J43,F43))</f>
        <v>0</v>
      </c>
      <c r="Q43" s="62">
        <f>IF($A$6=0,0,IF($A$6=codes!$A$5,'Calculator Call 2016'!K43,G43))</f>
        <v>0</v>
      </c>
      <c r="R43" s="62">
        <f>IF($A$6=0,0,IF($A$6=codes!$A$5,'Calculator Call 2016'!L43,""))</f>
        <v>0</v>
      </c>
      <c r="S43" s="63">
        <f>IF($A$6=0,0,IF($A$6=codes!$A$5,'Calculator Call 2016'!M43,""))</f>
        <v>0</v>
      </c>
      <c r="T43" s="76"/>
      <c r="U43" s="66">
        <f>IF($A$6=0,0,IF($A$6=codes!$A$5,Z43,IF($A$6=codes!$A$6,AB43,IF($A$6=codes!$A$7,AD43,IF($A$6=codes!$A$8,AF43,"Raadpleeg het Agentschap")))))</f>
        <v>0</v>
      </c>
      <c r="V43" s="67">
        <f>IF($A$6=0,0,IF($A$6=codes!$A$5,AA43,IF($A$6=codes!$A$6,AC43,IF($A$6=codes!$A$7,AE43,IF($A$6=codes!$A$8,AG43,"Raadpleeg het Agentschap")))))</f>
        <v>0</v>
      </c>
      <c r="W43" s="67">
        <f t="shared" si="0"/>
        <v>0</v>
      </c>
      <c r="X43" s="68">
        <f t="shared" si="1"/>
        <v>0</v>
      </c>
      <c r="Y43" s="71"/>
      <c r="Z43" s="3">
        <f>IF($A$6=codes!$A$5,IF(B43&gt;360,"Teveel dagen",IF(B43&lt;15,B43*N43,IF(B43&lt;61,SUM((14*N43)+((B43-14)*P43)),IF(B43&lt;361,SUM((14*N43)+(46*P43)+((B43-60)*R43)))))),0)</f>
        <v>0</v>
      </c>
      <c r="AA43" s="3">
        <f>IF($A$6=codes!$A$5,IF(B43&gt;360,"Teveel dagen",IF(B43&lt;15,B43*O43,IF(B43&lt;61,SUM((14*O43)+((B43-14)*Q43)),IF(B43&lt;361,SUM((14*O43)+(46*Q43)+((B43-60)*S43)))))),0)</f>
        <v>0</v>
      </c>
      <c r="AB43" s="3">
        <f>IF($A$6=codes!$A$6,IF(B43&gt;98,"Teveel dagen",IF(B43&lt;15,B43*N43,IF(B43&gt;14,SUM((14*N43)+((B43-14)*P43))))),0)</f>
        <v>0</v>
      </c>
      <c r="AC43" s="3">
        <f>IF($A$6=codes!$A$6,IF(B43&gt;98,"Teveel dagen",IF(B43&lt;15,B43*O43,IF(B43&gt;14,SUM((14*O43)+((B43-14)*Q43))))),0)</f>
        <v>0</v>
      </c>
      <c r="AD43" s="3">
        <f>IF($A$6=codes!$A$7,IF(B43&gt;98,"Teveel dagen",IF(B43&lt;15,B43*N43,IF(B43&gt;14,SUM((14*N43)+((B43-14)*P43))))),0)</f>
        <v>0</v>
      </c>
      <c r="AE43" s="3">
        <f>IF($A$6=codes!$A$7,IF(B43&gt;98,"Teveel dagen",IF(B43&lt;15,B43*O43,IF(B43&gt;14,SUM((14*O43)+((B43-14)*Q43))))),0)</f>
        <v>0</v>
      </c>
      <c r="AF43" s="3">
        <f>IF($A$6=codes!$A$8,IF(B43&gt;98,"Teveel dagen",IF(B43&lt;15,B43*N43,IF(B43&gt;14,SUM((14*N43)+((B43-14)*P43))))),0)</f>
        <v>0</v>
      </c>
      <c r="AG43" s="3">
        <f>IF($A$6=codes!$A$8,IF(B43&gt;98,"Teveel dagen",IF(B43&lt;15,B43*O43,IF(B43&gt;14,SUM((14*O43)+((B43-14)*Q43))))),0)</f>
        <v>0</v>
      </c>
      <c r="AH43" s="84"/>
      <c r="AI43" s="84"/>
      <c r="AJ43" s="84"/>
      <c r="AK43" s="84"/>
      <c r="AL43" s="84"/>
      <c r="AM43" s="84"/>
      <c r="AN43" s="84"/>
      <c r="AO43" s="84"/>
      <c r="AP43" s="84"/>
      <c r="AQ43" s="84"/>
    </row>
    <row r="44" spans="1:43" x14ac:dyDescent="0.35">
      <c r="A44" s="54"/>
      <c r="B44" s="55"/>
      <c r="C44" s="55"/>
      <c r="D44" s="57">
        <f>IF(A44=0,0,LOOKUP(A44,'KA1 - Individ Support Nat Rates'!$L$12:$L$45,'KA1 - Individ Support Nat Rates'!$B$12:$B$45))</f>
        <v>0</v>
      </c>
      <c r="E44" s="56">
        <f>IF(A44=0,0,LOOKUP(A44,'KA1 - Individ Support Nat Rates'!$L$12:$L$45,'KA1 - Individ Support Nat Rates'!$C$12:$C$45))</f>
        <v>0</v>
      </c>
      <c r="F44" s="57">
        <f>IF(A44=0,0,LOOKUP(A44,'KA1 - Individ Support Nat Rates'!$L$12:$L$45,'KA1 - Individ Support Nat Rates'!$D$12:$D$45))</f>
        <v>0</v>
      </c>
      <c r="G44" s="56">
        <f>IF(A44=0,0,LOOKUP(A44,'KA1 - Individ Support Nat Rates'!$L$12:$L$45,'KA1 - Individ Support Nat Rates'!$E$12:$E$45))</f>
        <v>0</v>
      </c>
      <c r="H44" s="57">
        <f>IF(A44=0,0,LOOKUP(A44,'KA1 - Individ Support Nat Rates'!$L$12:$L$45,'KA1 - Individ Support Nat Rates'!$F$12:$F$45))</f>
        <v>0</v>
      </c>
      <c r="I44" s="56">
        <f>IF(A44=0,0,LOOKUP(A44,'KA1 - Individ Support Nat Rates'!$L$12:$L$45,'KA1 - Individ Support Nat Rates'!$R$12:$R$45))</f>
        <v>0</v>
      </c>
      <c r="J44" s="57">
        <f>IF(A44=0,0,LOOKUP(A44,'KA1 - Individ Support Nat Rates'!$L$12:$L$45,'KA1 - Individ Support Nat Rates'!$H$12:$H$45))</f>
        <v>0</v>
      </c>
      <c r="K44" s="56">
        <f>IF(A44=0,0,LOOKUP(A44,'KA1 - Individ Support Nat Rates'!$L$12:$L$45,'KA1 - Individ Support Nat Rates'!$S$12:$S$45))</f>
        <v>0</v>
      </c>
      <c r="L44" s="57">
        <f>IF(A44=0,0,LOOKUP(A44,'KA1 - Individ Support Nat Rates'!$L$12:$L$45,'KA1 - Individ Support Nat Rates'!$J$12:$J$45))</f>
        <v>0</v>
      </c>
      <c r="M44" s="56">
        <f>IF(A44=0,0,LOOKUP(A44,'KA1 - Individ Support Nat Rates'!$L$12:$L$45,'KA1 - Individ Support Nat Rates'!$T$12:$T$45))</f>
        <v>0</v>
      </c>
      <c r="N44" s="62">
        <f>IF($A$6=0,0,IF($A$6=codes!$A$5,'Calculator Call 2016'!H44,D44))</f>
        <v>0</v>
      </c>
      <c r="O44" s="62">
        <f>IF($A$6=0,0,IF($A$6=codes!$A$5,'Calculator Call 2016'!I44,E44))</f>
        <v>0</v>
      </c>
      <c r="P44" s="62">
        <f>IF($A$6=0,0,IF($A$6=codes!$A$5,'Calculator Call 2016'!J44,F44))</f>
        <v>0</v>
      </c>
      <c r="Q44" s="62">
        <f>IF($A$6=0,0,IF($A$6=codes!$A$5,'Calculator Call 2016'!K44,G44))</f>
        <v>0</v>
      </c>
      <c r="R44" s="62">
        <f>IF($A$6=0,0,IF($A$6=codes!$A$5,'Calculator Call 2016'!L44,""))</f>
        <v>0</v>
      </c>
      <c r="S44" s="63">
        <f>IF($A$6=0,0,IF($A$6=codes!$A$5,'Calculator Call 2016'!M44,""))</f>
        <v>0</v>
      </c>
      <c r="T44" s="76"/>
      <c r="U44" s="66">
        <f>IF($A$6=0,0,IF($A$6=codes!$A$5,Z44,IF($A$6=codes!$A$6,AB44,IF($A$6=codes!$A$7,AD44,IF($A$6=codes!$A$8,AF44,"Raadpleeg het Agentschap")))))</f>
        <v>0</v>
      </c>
      <c r="V44" s="67">
        <f>IF($A$6=0,0,IF($A$6=codes!$A$5,AA44,IF($A$6=codes!$A$6,AC44,IF($A$6=codes!$A$7,AE44,IF($A$6=codes!$A$8,AG44,"Raadpleeg het Agentschap")))))</f>
        <v>0</v>
      </c>
      <c r="W44" s="67">
        <f t="shared" si="0"/>
        <v>0</v>
      </c>
      <c r="X44" s="68">
        <f t="shared" si="1"/>
        <v>0</v>
      </c>
      <c r="Y44" s="71"/>
      <c r="Z44" s="3">
        <f>IF($A$6=codes!$A$5,IF(B44&gt;360,"Teveel dagen",IF(B44&lt;15,B44*N44,IF(B44&lt;61,SUM((14*N44)+((B44-14)*P44)),IF(B44&lt;361,SUM((14*N44)+(46*P44)+((B44-60)*R44)))))),0)</f>
        <v>0</v>
      </c>
      <c r="AA44" s="3">
        <f>IF($A$6=codes!$A$5,IF(B44&gt;360,"Teveel dagen",IF(B44&lt;15,B44*O44,IF(B44&lt;61,SUM((14*O44)+((B44-14)*Q44)),IF(B44&lt;361,SUM((14*O44)+(46*Q44)+((B44-60)*S44)))))),0)</f>
        <v>0</v>
      </c>
      <c r="AB44" s="3">
        <f>IF($A$6=codes!$A$6,IF(B44&gt;98,"Teveel dagen",IF(B44&lt;15,B44*N44,IF(B44&gt;14,SUM((14*N44)+((B44-14)*P44))))),0)</f>
        <v>0</v>
      </c>
      <c r="AC44" s="3">
        <f>IF($A$6=codes!$A$6,IF(B44&gt;98,"Teveel dagen",IF(B44&lt;15,B44*O44,IF(B44&gt;14,SUM((14*O44)+((B44-14)*Q44))))),0)</f>
        <v>0</v>
      </c>
      <c r="AD44" s="3">
        <f>IF($A$6=codes!$A$7,IF(B44&gt;98,"Teveel dagen",IF(B44&lt;15,B44*N44,IF(B44&gt;14,SUM((14*N44)+((B44-14)*P44))))),0)</f>
        <v>0</v>
      </c>
      <c r="AE44" s="3">
        <f>IF($A$6=codes!$A$7,IF(B44&gt;98,"Teveel dagen",IF(B44&lt;15,B44*O44,IF(B44&gt;14,SUM((14*O44)+((B44-14)*Q44))))),0)</f>
        <v>0</v>
      </c>
      <c r="AF44" s="3">
        <f>IF($A$6=codes!$A$8,IF(B44&gt;98,"Teveel dagen",IF(B44&lt;15,B44*N44,IF(B44&gt;14,SUM((14*N44)+((B44-14)*P44))))),0)</f>
        <v>0</v>
      </c>
      <c r="AG44" s="3">
        <f>IF($A$6=codes!$A$8,IF(B44&gt;98,"Teveel dagen",IF(B44&lt;15,B44*O44,IF(B44&gt;14,SUM((14*O44)+((B44-14)*Q44))))),0)</f>
        <v>0</v>
      </c>
      <c r="AH44" s="84"/>
      <c r="AI44" s="84"/>
      <c r="AJ44" s="84"/>
      <c r="AK44" s="84"/>
      <c r="AL44" s="84"/>
      <c r="AM44" s="84"/>
      <c r="AN44" s="84"/>
      <c r="AO44" s="84"/>
      <c r="AP44" s="84"/>
      <c r="AQ44" s="84"/>
    </row>
    <row r="45" spans="1:43" x14ac:dyDescent="0.35">
      <c r="A45" s="54"/>
      <c r="B45" s="55"/>
      <c r="C45" s="55"/>
      <c r="D45" s="57">
        <f>IF(A45=0,0,LOOKUP(A45,'KA1 - Individ Support Nat Rates'!$L$12:$L$45,'KA1 - Individ Support Nat Rates'!$B$12:$B$45))</f>
        <v>0</v>
      </c>
      <c r="E45" s="56">
        <f>IF(A45=0,0,LOOKUP(A45,'KA1 - Individ Support Nat Rates'!$L$12:$L$45,'KA1 - Individ Support Nat Rates'!$C$12:$C$45))</f>
        <v>0</v>
      </c>
      <c r="F45" s="57">
        <f>IF(A45=0,0,LOOKUP(A45,'KA1 - Individ Support Nat Rates'!$L$12:$L$45,'KA1 - Individ Support Nat Rates'!$D$12:$D$45))</f>
        <v>0</v>
      </c>
      <c r="G45" s="56">
        <f>IF(A45=0,0,LOOKUP(A45,'KA1 - Individ Support Nat Rates'!$L$12:$L$45,'KA1 - Individ Support Nat Rates'!$E$12:$E$45))</f>
        <v>0</v>
      </c>
      <c r="H45" s="57">
        <f>IF(A45=0,0,LOOKUP(A45,'KA1 - Individ Support Nat Rates'!$L$12:$L$45,'KA1 - Individ Support Nat Rates'!$F$12:$F$45))</f>
        <v>0</v>
      </c>
      <c r="I45" s="56">
        <f>IF(A45=0,0,LOOKUP(A45,'KA1 - Individ Support Nat Rates'!$L$12:$L$45,'KA1 - Individ Support Nat Rates'!$R$12:$R$45))</f>
        <v>0</v>
      </c>
      <c r="J45" s="57">
        <f>IF(A45=0,0,LOOKUP(A45,'KA1 - Individ Support Nat Rates'!$L$12:$L$45,'KA1 - Individ Support Nat Rates'!$H$12:$H$45))</f>
        <v>0</v>
      </c>
      <c r="K45" s="56">
        <f>IF(A45=0,0,LOOKUP(A45,'KA1 - Individ Support Nat Rates'!$L$12:$L$45,'KA1 - Individ Support Nat Rates'!$S$12:$S$45))</f>
        <v>0</v>
      </c>
      <c r="L45" s="57">
        <f>IF(A45=0,0,LOOKUP(A45,'KA1 - Individ Support Nat Rates'!$L$12:$L$45,'KA1 - Individ Support Nat Rates'!$J$12:$J$45))</f>
        <v>0</v>
      </c>
      <c r="M45" s="56">
        <f>IF(A45=0,0,LOOKUP(A45,'KA1 - Individ Support Nat Rates'!$L$12:$L$45,'KA1 - Individ Support Nat Rates'!$T$12:$T$45))</f>
        <v>0</v>
      </c>
      <c r="N45" s="62">
        <f>IF($A$6=0,0,IF($A$6=codes!$A$5,'Calculator Call 2016'!H45,D45))</f>
        <v>0</v>
      </c>
      <c r="O45" s="62">
        <f>IF($A$6=0,0,IF($A$6=codes!$A$5,'Calculator Call 2016'!I45,E45))</f>
        <v>0</v>
      </c>
      <c r="P45" s="62">
        <f>IF($A$6=0,0,IF($A$6=codes!$A$5,'Calculator Call 2016'!J45,F45))</f>
        <v>0</v>
      </c>
      <c r="Q45" s="62">
        <f>IF($A$6=0,0,IF($A$6=codes!$A$5,'Calculator Call 2016'!K45,G45))</f>
        <v>0</v>
      </c>
      <c r="R45" s="62">
        <f>IF($A$6=0,0,IF($A$6=codes!$A$5,'Calculator Call 2016'!L45,""))</f>
        <v>0</v>
      </c>
      <c r="S45" s="63">
        <f>IF($A$6=0,0,IF($A$6=codes!$A$5,'Calculator Call 2016'!M45,""))</f>
        <v>0</v>
      </c>
      <c r="T45" s="76"/>
      <c r="U45" s="66">
        <f>IF($A$6=0,0,IF($A$6=codes!$A$5,Z45,IF($A$6=codes!$A$6,AB45,IF($A$6=codes!$A$7,AD45,IF($A$6=codes!$A$8,AF45,"Raadpleeg het Agentschap")))))</f>
        <v>0</v>
      </c>
      <c r="V45" s="67">
        <f>IF($A$6=0,0,IF($A$6=codes!$A$5,AA45,IF($A$6=codes!$A$6,AC45,IF($A$6=codes!$A$7,AE45,IF($A$6=codes!$A$8,AG45,"Raadpleeg het Agentschap")))))</f>
        <v>0</v>
      </c>
      <c r="W45" s="67">
        <f t="shared" si="0"/>
        <v>0</v>
      </c>
      <c r="X45" s="68">
        <f t="shared" si="1"/>
        <v>0</v>
      </c>
      <c r="Y45" s="71"/>
      <c r="Z45" s="3">
        <f>IF($A$6=codes!$A$5,IF(B45&gt;360,"Teveel dagen",IF(B45&lt;15,B45*N45,IF(B45&lt;61,SUM((14*N45)+((B45-14)*P45)),IF(B45&lt;361,SUM((14*N45)+(46*P45)+((B45-60)*R45)))))),0)</f>
        <v>0</v>
      </c>
      <c r="AA45" s="3">
        <f>IF($A$6=codes!$A$5,IF(B45&gt;360,"Teveel dagen",IF(B45&lt;15,B45*O45,IF(B45&lt;61,SUM((14*O45)+((B45-14)*Q45)),IF(B45&lt;361,SUM((14*O45)+(46*Q45)+((B45-60)*S45)))))),0)</f>
        <v>0</v>
      </c>
      <c r="AB45" s="3">
        <f>IF($A$6=codes!$A$6,IF(B45&gt;98,"Teveel dagen",IF(B45&lt;15,B45*N45,IF(B45&gt;14,SUM((14*N45)+((B45-14)*P45))))),0)</f>
        <v>0</v>
      </c>
      <c r="AC45" s="3">
        <f>IF($A$6=codes!$A$6,IF(B45&gt;98,"Teveel dagen",IF(B45&lt;15,B45*O45,IF(B45&gt;14,SUM((14*O45)+((B45-14)*Q45))))),0)</f>
        <v>0</v>
      </c>
      <c r="AD45" s="3">
        <f>IF($A$6=codes!$A$7,IF(B45&gt;98,"Teveel dagen",IF(B45&lt;15,B45*N45,IF(B45&gt;14,SUM((14*N45)+((B45-14)*P45))))),0)</f>
        <v>0</v>
      </c>
      <c r="AE45" s="3">
        <f>IF($A$6=codes!$A$7,IF(B45&gt;98,"Teveel dagen",IF(B45&lt;15,B45*O45,IF(B45&gt;14,SUM((14*O45)+((B45-14)*Q45))))),0)</f>
        <v>0</v>
      </c>
      <c r="AF45" s="3">
        <f>IF($A$6=codes!$A$8,IF(B45&gt;98,"Teveel dagen",IF(B45&lt;15,B45*N45,IF(B45&gt;14,SUM((14*N45)+((B45-14)*P45))))),0)</f>
        <v>0</v>
      </c>
      <c r="AG45" s="3">
        <f>IF($A$6=codes!$A$8,IF(B45&gt;98,"Teveel dagen",IF(B45&lt;15,B45*O45,IF(B45&gt;14,SUM((14*O45)+((B45-14)*Q45))))),0)</f>
        <v>0</v>
      </c>
      <c r="AH45" s="84"/>
      <c r="AI45" s="84"/>
      <c r="AJ45" s="84"/>
      <c r="AK45" s="84"/>
      <c r="AL45" s="84"/>
      <c r="AM45" s="84"/>
      <c r="AN45" s="84"/>
      <c r="AO45" s="84"/>
    </row>
    <row r="46" spans="1:43" x14ac:dyDescent="0.35">
      <c r="A46" s="54"/>
      <c r="B46" s="55"/>
      <c r="C46" s="55"/>
      <c r="D46" s="57">
        <f>IF(A46=0,0,LOOKUP(A46,'KA1 - Individ Support Nat Rates'!$L$12:$L$45,'KA1 - Individ Support Nat Rates'!$B$12:$B$45))</f>
        <v>0</v>
      </c>
      <c r="E46" s="56">
        <f>IF(A46=0,0,LOOKUP(A46,'KA1 - Individ Support Nat Rates'!$L$12:$L$45,'KA1 - Individ Support Nat Rates'!$C$12:$C$45))</f>
        <v>0</v>
      </c>
      <c r="F46" s="57">
        <f>IF(A46=0,0,LOOKUP(A46,'KA1 - Individ Support Nat Rates'!$L$12:$L$45,'KA1 - Individ Support Nat Rates'!$D$12:$D$45))</f>
        <v>0</v>
      </c>
      <c r="G46" s="56">
        <f>IF(A46=0,0,LOOKUP(A46,'KA1 - Individ Support Nat Rates'!$L$12:$L$45,'KA1 - Individ Support Nat Rates'!$E$12:$E$45))</f>
        <v>0</v>
      </c>
      <c r="H46" s="57">
        <f>IF(A46=0,0,LOOKUP(A46,'KA1 - Individ Support Nat Rates'!$L$12:$L$45,'KA1 - Individ Support Nat Rates'!$F$12:$F$45))</f>
        <v>0</v>
      </c>
      <c r="I46" s="56">
        <f>IF(A46=0,0,LOOKUP(A46,'KA1 - Individ Support Nat Rates'!$L$12:$L$45,'KA1 - Individ Support Nat Rates'!$R$12:$R$45))</f>
        <v>0</v>
      </c>
      <c r="J46" s="57">
        <f>IF(A46=0,0,LOOKUP(A46,'KA1 - Individ Support Nat Rates'!$L$12:$L$45,'KA1 - Individ Support Nat Rates'!$H$12:$H$45))</f>
        <v>0</v>
      </c>
      <c r="K46" s="56">
        <f>IF(A46=0,0,LOOKUP(A46,'KA1 - Individ Support Nat Rates'!$L$12:$L$45,'KA1 - Individ Support Nat Rates'!$S$12:$S$45))</f>
        <v>0</v>
      </c>
      <c r="L46" s="57">
        <f>IF(A46=0,0,LOOKUP(A46,'KA1 - Individ Support Nat Rates'!$L$12:$L$45,'KA1 - Individ Support Nat Rates'!$J$12:$J$45))</f>
        <v>0</v>
      </c>
      <c r="M46" s="56">
        <f>IF(A46=0,0,LOOKUP(A46,'KA1 - Individ Support Nat Rates'!$L$12:$L$45,'KA1 - Individ Support Nat Rates'!$T$12:$T$45))</f>
        <v>0</v>
      </c>
      <c r="N46" s="62">
        <f>IF($A$6=0,0,IF($A$6=codes!$A$5,'Calculator Call 2016'!H46,D46))</f>
        <v>0</v>
      </c>
      <c r="O46" s="62">
        <f>IF($A$6=0,0,IF($A$6=codes!$A$5,'Calculator Call 2016'!I46,E46))</f>
        <v>0</v>
      </c>
      <c r="P46" s="62">
        <f>IF($A$6=0,0,IF($A$6=codes!$A$5,'Calculator Call 2016'!J46,F46))</f>
        <v>0</v>
      </c>
      <c r="Q46" s="62">
        <f>IF($A$6=0,0,IF($A$6=codes!$A$5,'Calculator Call 2016'!K46,G46))</f>
        <v>0</v>
      </c>
      <c r="R46" s="62">
        <f>IF($A$6=0,0,IF($A$6=codes!$A$5,'Calculator Call 2016'!L46,""))</f>
        <v>0</v>
      </c>
      <c r="S46" s="63">
        <f>IF($A$6=0,0,IF($A$6=codes!$A$5,'Calculator Call 2016'!M46,""))</f>
        <v>0</v>
      </c>
      <c r="T46" s="77"/>
      <c r="U46" s="66">
        <f>IF($A$6=0,0,IF($A$6=codes!$A$5,Z46,IF($A$6=codes!$A$6,AB46,IF($A$6=codes!$A$7,AD46,IF($A$6=codes!$A$8,AF46,"Raadpleeg het Agentschap")))))</f>
        <v>0</v>
      </c>
      <c r="V46" s="67">
        <f>IF($A$6=0,0,IF($A$6=codes!$A$5,AA46,IF($A$6=codes!$A$6,AC46,IF($A$6=codes!$A$7,AE46,IF($A$6=codes!$A$8,AG46,"Raadpleeg het Agentschap")))))</f>
        <v>0</v>
      </c>
      <c r="W46" s="67">
        <f t="shared" si="0"/>
        <v>0</v>
      </c>
      <c r="X46" s="68">
        <f t="shared" si="1"/>
        <v>0</v>
      </c>
      <c r="Y46" s="71"/>
      <c r="Z46" s="3">
        <f>IF($A$6=codes!$A$5,IF(B46&gt;360,"Teveel dagen",IF(B46&lt;15,B46*N46,IF(B46&lt;61,SUM((14*N46)+((B46-14)*P46)),IF(B46&lt;361,SUM((14*N46)+(46*P46)+((B46-60)*R46)))))),0)</f>
        <v>0</v>
      </c>
      <c r="AA46" s="3">
        <f>IF($A$6=codes!$A$5,IF(B46&gt;360,"Teveel dagen",IF(B46&lt;15,B46*O46,IF(B46&lt;61,SUM((14*O46)+((B46-14)*Q46)),IF(B46&lt;361,SUM((14*O46)+(46*Q46)+((B46-60)*S46)))))),0)</f>
        <v>0</v>
      </c>
      <c r="AB46" s="3">
        <f>IF($A$6=codes!$A$6,IF(B46&gt;98,"Teveel dagen",IF(B46&lt;15,B46*N46,IF(B46&gt;14,SUM((14*N46)+((B46-14)*P46))))),0)</f>
        <v>0</v>
      </c>
      <c r="AC46" s="3">
        <f>IF($A$6=codes!$A$6,IF(B46&gt;98,"Teveel dagen",IF(B46&lt;15,B46*O46,IF(B46&gt;14,SUM((14*O46)+((B46-14)*Q46))))),0)</f>
        <v>0</v>
      </c>
      <c r="AD46" s="3">
        <f>IF($A$6=codes!$A$7,IF(B46&gt;98,"Teveel dagen",IF(B46&lt;15,B46*N46,IF(B46&gt;14,SUM((14*N46)+((B46-14)*P46))))),0)</f>
        <v>0</v>
      </c>
      <c r="AE46" s="3">
        <f>IF($A$6=codes!$A$7,IF(B46&gt;98,"Teveel dagen",IF(B46&lt;15,B46*O46,IF(B46&gt;14,SUM((14*O46)+((B46-14)*Q46))))),0)</f>
        <v>0</v>
      </c>
      <c r="AF46" s="3">
        <f>IF($A$6=codes!$A$8,IF(B46&gt;98,"Teveel dagen",IF(B46&lt;15,B46*N46,IF(B46&gt;14,SUM((14*N46)+((B46-14)*P46))))),0)</f>
        <v>0</v>
      </c>
      <c r="AG46" s="3">
        <f>IF($A$6=codes!$A$8,IF(B46&gt;98,"Teveel dagen",IF(B46&lt;15,B46*O46,IF(B46&gt;14,SUM((14*O46)+((B46-14)*Q46))))),0)</f>
        <v>0</v>
      </c>
      <c r="AH46" s="84"/>
      <c r="AI46" s="84"/>
      <c r="AJ46" s="84"/>
      <c r="AK46" s="84"/>
      <c r="AL46" s="84"/>
      <c r="AM46" s="84"/>
      <c r="AN46" s="84"/>
      <c r="AO46" s="84"/>
    </row>
    <row r="47" spans="1:43" x14ac:dyDescent="0.35">
      <c r="A47" s="71"/>
      <c r="B47" s="71"/>
      <c r="C47" s="71" t="s">
        <v>164</v>
      </c>
      <c r="D47" s="71"/>
      <c r="E47" s="71"/>
      <c r="F47" s="71"/>
      <c r="G47" s="71"/>
      <c r="H47" s="71"/>
      <c r="I47" s="71"/>
      <c r="J47" s="71"/>
      <c r="K47" s="71"/>
      <c r="L47" s="71"/>
      <c r="M47" s="71"/>
      <c r="N47" s="85">
        <f t="shared" ref="N47:S47" si="2">SUM(N14:N46)</f>
        <v>28</v>
      </c>
      <c r="O47" s="85">
        <f t="shared" si="2"/>
        <v>43</v>
      </c>
      <c r="P47" s="85">
        <f t="shared" si="2"/>
        <v>20</v>
      </c>
      <c r="Q47" s="85">
        <f t="shared" si="2"/>
        <v>30</v>
      </c>
      <c r="R47" s="85">
        <f t="shared" si="2"/>
        <v>14</v>
      </c>
      <c r="S47" s="85">
        <f t="shared" si="2"/>
        <v>22</v>
      </c>
      <c r="T47" s="71"/>
      <c r="U47" s="85">
        <f>SUM(U14:U46)</f>
        <v>532</v>
      </c>
      <c r="V47" s="85">
        <f>SUM(V14:V46)</f>
        <v>812</v>
      </c>
      <c r="W47" s="85">
        <f>SUM(W14:W46)</f>
        <v>26600</v>
      </c>
      <c r="X47" s="85">
        <f>SUM(X14:X46)</f>
        <v>40600</v>
      </c>
      <c r="Y47" s="71"/>
      <c r="Z47" s="3"/>
      <c r="AB47" s="3"/>
      <c r="AF47" s="3"/>
      <c r="AH47" s="84"/>
      <c r="AI47" s="84"/>
      <c r="AJ47" s="84"/>
      <c r="AK47" s="84"/>
      <c r="AL47" s="84"/>
      <c r="AM47" s="84"/>
      <c r="AN47" s="84"/>
      <c r="AO47" s="84"/>
    </row>
    <row r="48" spans="1:43" x14ac:dyDescent="0.35">
      <c r="A48" s="71"/>
      <c r="B48" s="71"/>
      <c r="C48" s="71"/>
      <c r="D48" s="71"/>
      <c r="E48" s="71"/>
      <c r="F48" s="71"/>
      <c r="G48" s="71"/>
      <c r="H48" s="71"/>
      <c r="I48" s="71"/>
      <c r="J48" s="71"/>
      <c r="K48" s="71"/>
      <c r="L48" s="71"/>
      <c r="M48" s="71"/>
      <c r="N48" s="71"/>
      <c r="O48" s="71"/>
      <c r="P48" s="71"/>
      <c r="Q48" s="71"/>
      <c r="R48" s="71"/>
      <c r="S48" s="71"/>
      <c r="T48" s="71"/>
      <c r="U48" s="71"/>
      <c r="V48" s="71"/>
      <c r="W48" s="71"/>
      <c r="X48" s="71"/>
      <c r="Y48" s="71"/>
      <c r="AH48" s="84"/>
      <c r="AI48" s="84"/>
      <c r="AJ48" s="84"/>
      <c r="AK48" s="84"/>
      <c r="AL48" s="84"/>
      <c r="AM48" s="84"/>
      <c r="AN48" s="84"/>
      <c r="AO48" s="84"/>
    </row>
    <row r="49" spans="1:41" x14ac:dyDescent="0.35">
      <c r="A49" s="84"/>
      <c r="B49" s="84"/>
      <c r="C49" s="84"/>
      <c r="D49" s="84"/>
      <c r="E49" s="84"/>
      <c r="F49" s="84"/>
      <c r="G49" s="84"/>
      <c r="H49" s="84"/>
      <c r="I49" s="84"/>
      <c r="J49" s="84"/>
      <c r="K49" s="84"/>
      <c r="L49" s="84"/>
      <c r="M49" s="84"/>
      <c r="N49" s="84"/>
      <c r="O49" s="84"/>
      <c r="P49" s="84"/>
      <c r="Q49" s="84"/>
      <c r="R49" s="84"/>
      <c r="S49" s="84"/>
      <c r="T49" s="84"/>
      <c r="U49" s="84"/>
      <c r="V49" s="84"/>
      <c r="W49" s="84"/>
      <c r="X49" s="84"/>
      <c r="Y49" s="84"/>
      <c r="AH49" s="84"/>
      <c r="AI49" s="84"/>
      <c r="AJ49" s="84"/>
      <c r="AK49" s="84"/>
      <c r="AL49" s="84"/>
      <c r="AM49" s="84"/>
      <c r="AN49" s="84"/>
      <c r="AO49" s="84"/>
    </row>
    <row r="50" spans="1:41" x14ac:dyDescent="0.35">
      <c r="A50" s="84"/>
      <c r="B50" s="84"/>
      <c r="C50" s="84"/>
      <c r="D50" s="84"/>
      <c r="E50" s="84"/>
      <c r="F50" s="84"/>
      <c r="G50" s="84"/>
      <c r="H50" s="84"/>
      <c r="I50" s="84"/>
      <c r="J50" s="84"/>
      <c r="K50" s="84"/>
      <c r="L50" s="84"/>
      <c r="M50" s="84"/>
      <c r="N50" s="84"/>
      <c r="O50" s="84"/>
      <c r="P50" s="84"/>
      <c r="Q50" s="84"/>
      <c r="R50" s="84"/>
      <c r="S50" s="84"/>
      <c r="T50" s="84"/>
      <c r="U50" s="84"/>
      <c r="V50" s="84"/>
      <c r="W50" s="84"/>
      <c r="X50" s="84"/>
      <c r="Y50" s="84"/>
      <c r="AH50" s="84"/>
      <c r="AI50" s="84"/>
      <c r="AJ50" s="84"/>
      <c r="AK50" s="84"/>
      <c r="AL50" s="84"/>
      <c r="AM50" s="84"/>
      <c r="AN50" s="84"/>
      <c r="AO50" s="84"/>
    </row>
    <row r="51" spans="1:41" x14ac:dyDescent="0.35">
      <c r="A51" s="84"/>
      <c r="B51" s="84"/>
      <c r="C51" s="84"/>
      <c r="D51" s="84"/>
      <c r="E51" s="84"/>
      <c r="F51" s="84"/>
      <c r="G51" s="84"/>
      <c r="H51" s="84"/>
      <c r="I51" s="84"/>
      <c r="J51" s="84"/>
      <c r="K51" s="84"/>
      <c r="L51" s="84"/>
      <c r="M51" s="84"/>
      <c r="N51" s="84"/>
      <c r="O51" s="84"/>
      <c r="P51" s="84"/>
      <c r="Q51" s="84"/>
      <c r="R51" s="84"/>
      <c r="S51" s="84"/>
      <c r="T51" s="84"/>
      <c r="U51" s="84"/>
      <c r="V51" s="84"/>
      <c r="W51" s="84"/>
      <c r="X51" s="84"/>
      <c r="Y51" s="84"/>
      <c r="AH51" s="84"/>
      <c r="AI51" s="84"/>
      <c r="AJ51" s="84"/>
      <c r="AK51" s="84"/>
      <c r="AL51" s="84"/>
      <c r="AM51" s="84"/>
      <c r="AN51" s="84"/>
      <c r="AO51" s="84"/>
    </row>
    <row r="52" spans="1:41" x14ac:dyDescent="0.35">
      <c r="A52" s="84"/>
      <c r="B52" s="84"/>
      <c r="C52" s="84"/>
      <c r="D52" s="84"/>
      <c r="E52" s="84"/>
      <c r="F52" s="84"/>
      <c r="G52" s="84"/>
      <c r="H52" s="84"/>
      <c r="I52" s="84"/>
      <c r="J52" s="84"/>
      <c r="K52" s="84"/>
      <c r="L52" s="84"/>
      <c r="M52" s="84"/>
      <c r="N52" s="84"/>
      <c r="O52" s="84"/>
      <c r="P52" s="84"/>
      <c r="Q52" s="84"/>
      <c r="R52" s="84"/>
      <c r="S52" s="84"/>
      <c r="T52" s="84"/>
      <c r="U52" s="84"/>
      <c r="V52" s="84"/>
      <c r="W52" s="84"/>
      <c r="X52" s="84"/>
      <c r="Y52" s="84"/>
      <c r="AH52" s="84"/>
      <c r="AI52" s="84"/>
      <c r="AJ52" s="84"/>
      <c r="AK52" s="84"/>
      <c r="AL52" s="84"/>
      <c r="AM52" s="84"/>
      <c r="AN52" s="84"/>
      <c r="AO52" s="84"/>
    </row>
    <row r="53" spans="1:41" x14ac:dyDescent="0.35">
      <c r="A53" s="84"/>
      <c r="B53" s="84"/>
      <c r="C53" s="84"/>
      <c r="D53" s="84"/>
      <c r="E53" s="84"/>
      <c r="F53" s="84"/>
      <c r="G53" s="84"/>
      <c r="H53" s="84"/>
      <c r="I53" s="84"/>
      <c r="J53" s="84"/>
      <c r="K53" s="84"/>
      <c r="L53" s="84"/>
      <c r="M53" s="84"/>
      <c r="N53" s="84"/>
      <c r="O53" s="84"/>
      <c r="P53" s="84"/>
      <c r="Q53" s="84"/>
      <c r="R53" s="84"/>
      <c r="S53" s="84"/>
      <c r="T53" s="84"/>
      <c r="U53" s="84"/>
      <c r="V53" s="84"/>
      <c r="W53" s="84"/>
      <c r="X53" s="84"/>
      <c r="Y53" s="84"/>
      <c r="AH53" s="84"/>
      <c r="AI53" s="84"/>
      <c r="AJ53" s="84"/>
      <c r="AK53" s="84"/>
      <c r="AL53" s="84"/>
      <c r="AM53" s="84"/>
      <c r="AN53" s="84"/>
      <c r="AO53" s="84"/>
    </row>
    <row r="54" spans="1:41" x14ac:dyDescent="0.35">
      <c r="A54" s="84"/>
      <c r="B54" s="84"/>
      <c r="C54" s="84"/>
      <c r="D54" s="84"/>
      <c r="E54" s="84"/>
      <c r="F54" s="84"/>
      <c r="G54" s="84"/>
      <c r="H54" s="84"/>
      <c r="I54" s="84"/>
      <c r="J54" s="84"/>
      <c r="K54" s="84"/>
      <c r="L54" s="84"/>
      <c r="M54" s="84"/>
      <c r="N54" s="84"/>
      <c r="O54" s="84"/>
      <c r="P54" s="84"/>
      <c r="Q54" s="84"/>
      <c r="R54" s="84"/>
      <c r="S54" s="84"/>
      <c r="T54" s="84"/>
      <c r="U54" s="84"/>
      <c r="V54" s="84"/>
      <c r="W54" s="84"/>
      <c r="X54" s="84"/>
      <c r="Y54" s="84"/>
      <c r="AH54" s="84"/>
      <c r="AI54" s="84"/>
      <c r="AJ54" s="84"/>
      <c r="AK54" s="84"/>
      <c r="AL54" s="84"/>
      <c r="AM54" s="84"/>
      <c r="AN54" s="84"/>
      <c r="AO54" s="84"/>
    </row>
    <row r="55" spans="1:41" x14ac:dyDescent="0.35">
      <c r="A55" s="84"/>
      <c r="B55" s="84"/>
      <c r="C55" s="84"/>
      <c r="D55" s="84"/>
      <c r="E55" s="84"/>
      <c r="F55" s="84"/>
      <c r="G55" s="84"/>
      <c r="H55" s="84"/>
      <c r="I55" s="84"/>
      <c r="J55" s="84"/>
      <c r="K55" s="84"/>
      <c r="L55" s="84"/>
      <c r="M55" s="84"/>
      <c r="N55" s="84"/>
      <c r="O55" s="84"/>
      <c r="P55" s="84"/>
      <c r="Q55" s="84"/>
      <c r="R55" s="84"/>
      <c r="S55" s="84"/>
      <c r="T55" s="84"/>
      <c r="U55" s="84"/>
      <c r="V55" s="84"/>
      <c r="W55" s="84"/>
      <c r="X55" s="84"/>
      <c r="Y55" s="84"/>
      <c r="AH55" s="84"/>
      <c r="AI55" s="84"/>
      <c r="AJ55" s="84"/>
      <c r="AK55" s="84"/>
      <c r="AL55" s="84"/>
      <c r="AM55" s="84"/>
      <c r="AN55" s="84"/>
      <c r="AO55" s="84"/>
    </row>
    <row r="56" spans="1:41" x14ac:dyDescent="0.35">
      <c r="A56" s="84"/>
      <c r="B56" s="84"/>
      <c r="C56" s="84"/>
      <c r="D56" s="84"/>
      <c r="E56" s="84"/>
      <c r="F56" s="84"/>
      <c r="G56" s="84"/>
      <c r="H56" s="84"/>
      <c r="I56" s="84"/>
      <c r="J56" s="84"/>
      <c r="K56" s="84"/>
      <c r="L56" s="84"/>
      <c r="M56" s="84"/>
      <c r="N56" s="84"/>
      <c r="O56" s="84"/>
      <c r="P56" s="84"/>
      <c r="Q56" s="84"/>
      <c r="R56" s="84"/>
      <c r="S56" s="84"/>
      <c r="T56" s="84"/>
      <c r="U56" s="84"/>
      <c r="V56" s="84"/>
      <c r="W56" s="84"/>
      <c r="X56" s="84"/>
      <c r="Y56" s="84"/>
      <c r="AH56" s="84"/>
      <c r="AI56" s="84"/>
      <c r="AJ56" s="84"/>
      <c r="AK56" s="84"/>
      <c r="AL56" s="84"/>
      <c r="AM56" s="84"/>
      <c r="AN56" s="84"/>
      <c r="AO56" s="84"/>
    </row>
    <row r="57" spans="1:41" x14ac:dyDescent="0.35">
      <c r="A57" s="84"/>
      <c r="B57" s="84"/>
      <c r="C57" s="84"/>
      <c r="D57" s="84"/>
      <c r="E57" s="84"/>
      <c r="F57" s="84"/>
      <c r="G57" s="84"/>
      <c r="H57" s="84"/>
      <c r="I57" s="84"/>
      <c r="J57" s="84"/>
      <c r="K57" s="84"/>
      <c r="L57" s="84"/>
      <c r="M57" s="84"/>
      <c r="N57" s="84"/>
      <c r="O57" s="84"/>
      <c r="P57" s="84"/>
      <c r="Q57" s="84"/>
      <c r="R57" s="84"/>
      <c r="S57" s="84"/>
      <c r="T57" s="84"/>
      <c r="U57" s="84"/>
      <c r="V57" s="84"/>
      <c r="W57" s="84"/>
      <c r="X57" s="84"/>
      <c r="Y57" s="84"/>
      <c r="AH57" s="84"/>
      <c r="AI57" s="84"/>
      <c r="AJ57" s="84"/>
      <c r="AK57" s="84"/>
      <c r="AL57" s="84"/>
      <c r="AM57" s="84"/>
      <c r="AN57" s="84"/>
      <c r="AO57" s="84"/>
    </row>
    <row r="58" spans="1:41" x14ac:dyDescent="0.35">
      <c r="A58" s="84"/>
      <c r="B58" s="84"/>
      <c r="C58" s="84"/>
      <c r="D58" s="84"/>
      <c r="E58" s="84"/>
      <c r="F58" s="84"/>
      <c r="G58" s="84"/>
      <c r="H58" s="84"/>
      <c r="I58" s="84"/>
      <c r="J58" s="84"/>
      <c r="K58" s="84"/>
      <c r="L58" s="84"/>
      <c r="M58" s="84"/>
      <c r="N58" s="84"/>
      <c r="O58" s="84"/>
      <c r="P58" s="84"/>
      <c r="Q58" s="84"/>
      <c r="R58" s="84"/>
      <c r="S58" s="84"/>
      <c r="T58" s="84"/>
      <c r="U58" s="84"/>
      <c r="V58" s="84"/>
      <c r="W58" s="84"/>
      <c r="X58" s="84"/>
      <c r="Y58" s="84"/>
      <c r="AH58" s="84"/>
      <c r="AI58" s="84"/>
      <c r="AJ58" s="84"/>
      <c r="AK58" s="84"/>
      <c r="AL58" s="84"/>
      <c r="AM58" s="84"/>
      <c r="AN58" s="84"/>
      <c r="AO58" s="84"/>
    </row>
    <row r="59" spans="1:41" x14ac:dyDescent="0.35">
      <c r="A59" s="84"/>
      <c r="B59" s="84"/>
      <c r="C59" s="84"/>
      <c r="D59" s="84"/>
      <c r="E59" s="84"/>
      <c r="F59" s="84"/>
      <c r="G59" s="84"/>
      <c r="H59" s="84"/>
      <c r="I59" s="84"/>
      <c r="J59" s="84"/>
      <c r="K59" s="84"/>
      <c r="L59" s="84"/>
      <c r="M59" s="84"/>
      <c r="N59" s="84"/>
      <c r="O59" s="84"/>
      <c r="P59" s="84"/>
      <c r="Q59" s="84"/>
      <c r="R59" s="84"/>
      <c r="S59" s="84"/>
      <c r="T59" s="84"/>
      <c r="U59" s="84"/>
      <c r="V59" s="84"/>
      <c r="W59" s="84"/>
      <c r="X59" s="84"/>
      <c r="Y59" s="84"/>
      <c r="AH59" s="84"/>
      <c r="AI59" s="84"/>
      <c r="AJ59" s="84"/>
      <c r="AK59" s="84"/>
      <c r="AL59" s="84"/>
      <c r="AM59" s="84"/>
      <c r="AN59" s="84"/>
      <c r="AO59" s="84"/>
    </row>
    <row r="60" spans="1:41" x14ac:dyDescent="0.35">
      <c r="A60" s="84"/>
      <c r="B60" s="84"/>
      <c r="C60" s="84"/>
      <c r="D60" s="84"/>
      <c r="E60" s="84"/>
      <c r="F60" s="84"/>
      <c r="G60" s="84"/>
      <c r="H60" s="84"/>
      <c r="I60" s="84"/>
      <c r="J60" s="84"/>
      <c r="K60" s="84"/>
      <c r="L60" s="84"/>
      <c r="M60" s="84"/>
      <c r="N60" s="84"/>
      <c r="O60" s="84"/>
      <c r="P60" s="84"/>
      <c r="Q60" s="84"/>
      <c r="R60" s="84"/>
      <c r="S60" s="84"/>
      <c r="T60" s="84"/>
      <c r="U60" s="84"/>
      <c r="V60" s="84"/>
      <c r="W60" s="84"/>
      <c r="X60" s="84"/>
      <c r="Y60" s="84"/>
      <c r="AH60" s="84"/>
      <c r="AI60" s="84"/>
      <c r="AJ60" s="84"/>
      <c r="AK60" s="84"/>
      <c r="AL60" s="84"/>
      <c r="AM60" s="84"/>
      <c r="AN60" s="84"/>
      <c r="AO60" s="84"/>
    </row>
    <row r="61" spans="1:41" x14ac:dyDescent="0.35">
      <c r="A61" s="84"/>
      <c r="B61" s="84"/>
      <c r="C61" s="84"/>
      <c r="D61" s="84"/>
      <c r="E61" s="84"/>
      <c r="F61" s="84"/>
      <c r="G61" s="84"/>
      <c r="H61" s="84"/>
      <c r="I61" s="84"/>
      <c r="J61" s="84"/>
      <c r="K61" s="84"/>
      <c r="L61" s="84"/>
      <c r="M61" s="84"/>
      <c r="N61" s="84"/>
      <c r="O61" s="84"/>
      <c r="P61" s="84"/>
      <c r="Q61" s="84"/>
      <c r="R61" s="84"/>
      <c r="S61" s="84"/>
      <c r="T61" s="84"/>
      <c r="U61" s="84"/>
      <c r="V61" s="84"/>
      <c r="W61" s="84"/>
      <c r="X61" s="84"/>
      <c r="Y61" s="84"/>
      <c r="AH61" s="84"/>
      <c r="AI61" s="84"/>
      <c r="AJ61" s="84"/>
      <c r="AK61" s="84"/>
      <c r="AL61" s="84"/>
      <c r="AM61" s="84"/>
      <c r="AN61" s="84"/>
      <c r="AO61" s="84"/>
    </row>
    <row r="62" spans="1:41" x14ac:dyDescent="0.35">
      <c r="A62" s="84"/>
      <c r="B62" s="84"/>
      <c r="C62" s="84"/>
      <c r="D62" s="84"/>
      <c r="E62" s="84"/>
      <c r="F62" s="84"/>
      <c r="G62" s="84"/>
      <c r="H62" s="84"/>
      <c r="I62" s="84"/>
      <c r="J62" s="84"/>
      <c r="K62" s="84"/>
      <c r="L62" s="84"/>
      <c r="M62" s="84"/>
      <c r="N62" s="84"/>
      <c r="O62" s="84"/>
      <c r="P62" s="84"/>
      <c r="Q62" s="84"/>
      <c r="R62" s="84"/>
      <c r="S62" s="84"/>
      <c r="T62" s="84"/>
      <c r="U62" s="84"/>
      <c r="V62" s="84"/>
      <c r="W62" s="84"/>
      <c r="X62" s="84"/>
      <c r="Y62" s="84"/>
      <c r="AH62" s="84"/>
      <c r="AI62" s="84"/>
      <c r="AJ62" s="84"/>
      <c r="AK62" s="84"/>
      <c r="AL62" s="84"/>
      <c r="AM62" s="84"/>
      <c r="AN62" s="84"/>
      <c r="AO62" s="84"/>
    </row>
    <row r="63" spans="1:41" x14ac:dyDescent="0.35">
      <c r="A63" s="84"/>
      <c r="B63" s="84"/>
      <c r="C63" s="84"/>
      <c r="D63" s="84"/>
      <c r="E63" s="84"/>
      <c r="F63" s="84"/>
      <c r="G63" s="84"/>
      <c r="H63" s="84"/>
      <c r="I63" s="84"/>
      <c r="J63" s="84"/>
      <c r="K63" s="84"/>
      <c r="L63" s="84"/>
      <c r="M63" s="84"/>
      <c r="N63" s="84"/>
      <c r="O63" s="84"/>
      <c r="P63" s="84"/>
      <c r="Q63" s="84"/>
      <c r="R63" s="84"/>
      <c r="S63" s="84"/>
      <c r="T63" s="84"/>
      <c r="U63" s="84"/>
      <c r="V63" s="84"/>
      <c r="W63" s="84"/>
      <c r="X63" s="84"/>
      <c r="Y63" s="84"/>
      <c r="AH63" s="84"/>
      <c r="AI63" s="84"/>
      <c r="AJ63" s="84"/>
      <c r="AK63" s="84"/>
      <c r="AL63" s="84"/>
      <c r="AM63" s="84"/>
      <c r="AN63" s="84"/>
      <c r="AO63" s="84"/>
    </row>
    <row r="64" spans="1:41" x14ac:dyDescent="0.35">
      <c r="A64" s="84"/>
      <c r="B64" s="84"/>
      <c r="C64" s="84"/>
      <c r="D64" s="84"/>
      <c r="E64" s="84"/>
      <c r="F64" s="84"/>
      <c r="G64" s="84"/>
      <c r="H64" s="84"/>
      <c r="I64" s="84"/>
      <c r="J64" s="84"/>
      <c r="K64" s="84"/>
      <c r="L64" s="84"/>
      <c r="M64" s="84"/>
      <c r="N64" s="84"/>
      <c r="O64" s="84"/>
      <c r="P64" s="84"/>
      <c r="Q64" s="84"/>
      <c r="R64" s="84"/>
      <c r="S64" s="84"/>
      <c r="T64" s="84"/>
      <c r="U64" s="84"/>
      <c r="V64" s="84"/>
      <c r="W64" s="84"/>
      <c r="X64" s="84"/>
      <c r="Y64" s="84"/>
      <c r="AH64" s="84"/>
      <c r="AI64" s="84"/>
      <c r="AJ64" s="84"/>
      <c r="AK64" s="84"/>
      <c r="AL64" s="84"/>
      <c r="AM64" s="84"/>
      <c r="AN64" s="84"/>
      <c r="AO64" s="84"/>
    </row>
    <row r="65" spans="1:41" x14ac:dyDescent="0.35">
      <c r="A65" s="84"/>
      <c r="B65" s="84"/>
      <c r="C65" s="84"/>
      <c r="D65" s="84"/>
      <c r="E65" s="84"/>
      <c r="F65" s="84"/>
      <c r="G65" s="84"/>
      <c r="H65" s="84"/>
      <c r="I65" s="84"/>
      <c r="J65" s="84"/>
      <c r="K65" s="84"/>
      <c r="L65" s="84"/>
      <c r="M65" s="84"/>
      <c r="N65" s="84"/>
      <c r="O65" s="84"/>
      <c r="P65" s="84"/>
      <c r="Q65" s="84"/>
      <c r="R65" s="84"/>
      <c r="S65" s="84"/>
      <c r="T65" s="84"/>
      <c r="U65" s="84"/>
      <c r="V65" s="84"/>
      <c r="W65" s="84"/>
      <c r="X65" s="84"/>
      <c r="Y65" s="84"/>
      <c r="AH65" s="84"/>
      <c r="AI65" s="84"/>
      <c r="AJ65" s="84"/>
      <c r="AK65" s="84"/>
      <c r="AL65" s="84"/>
      <c r="AM65" s="84"/>
      <c r="AN65" s="84"/>
      <c r="AO65" s="84"/>
    </row>
    <row r="66" spans="1:41" x14ac:dyDescent="0.35">
      <c r="A66" s="84"/>
      <c r="B66" s="84"/>
      <c r="C66" s="84"/>
      <c r="D66" s="84"/>
      <c r="E66" s="84"/>
      <c r="F66" s="84"/>
      <c r="G66" s="84"/>
      <c r="H66" s="84"/>
      <c r="I66" s="84"/>
      <c r="J66" s="84"/>
      <c r="K66" s="84"/>
      <c r="L66" s="84"/>
      <c r="M66" s="84"/>
      <c r="N66" s="84"/>
      <c r="O66" s="84"/>
      <c r="P66" s="84"/>
      <c r="Q66" s="84"/>
      <c r="R66" s="84"/>
      <c r="S66" s="84"/>
      <c r="T66" s="84"/>
      <c r="U66" s="84"/>
      <c r="V66" s="84"/>
      <c r="W66" s="84"/>
      <c r="X66" s="84"/>
      <c r="Y66" s="84"/>
      <c r="AH66" s="84"/>
      <c r="AI66" s="84"/>
      <c r="AJ66" s="84"/>
      <c r="AK66" s="84"/>
      <c r="AL66" s="84"/>
      <c r="AM66" s="84"/>
      <c r="AN66" s="84"/>
      <c r="AO66" s="84"/>
    </row>
    <row r="67" spans="1:41" x14ac:dyDescent="0.35">
      <c r="A67" s="84"/>
      <c r="B67" s="84"/>
      <c r="C67" s="84"/>
      <c r="D67" s="84"/>
      <c r="E67" s="84"/>
      <c r="F67" s="84"/>
      <c r="G67" s="84"/>
      <c r="H67" s="84"/>
      <c r="I67" s="84"/>
      <c r="J67" s="84"/>
      <c r="K67" s="84"/>
      <c r="L67" s="84"/>
      <c r="M67" s="84"/>
      <c r="N67" s="84"/>
      <c r="O67" s="84"/>
      <c r="P67" s="84"/>
      <c r="Q67" s="84"/>
      <c r="R67" s="84"/>
      <c r="S67" s="84"/>
      <c r="T67" s="84"/>
      <c r="U67" s="84"/>
      <c r="V67" s="84"/>
      <c r="W67" s="84"/>
      <c r="X67" s="84"/>
      <c r="Y67" s="84"/>
      <c r="AH67" s="84"/>
      <c r="AI67" s="84"/>
      <c r="AJ67" s="84"/>
      <c r="AK67" s="84"/>
      <c r="AL67" s="84"/>
      <c r="AM67" s="84"/>
      <c r="AN67" s="84"/>
      <c r="AO67" s="84"/>
    </row>
    <row r="68" spans="1:41" x14ac:dyDescent="0.35">
      <c r="A68" s="84"/>
      <c r="B68" s="84"/>
      <c r="C68" s="84"/>
      <c r="D68" s="84"/>
      <c r="E68" s="84"/>
      <c r="F68" s="84"/>
      <c r="G68" s="84"/>
      <c r="H68" s="84"/>
      <c r="I68" s="84"/>
      <c r="J68" s="84"/>
      <c r="K68" s="84"/>
      <c r="L68" s="84"/>
      <c r="M68" s="84"/>
      <c r="N68" s="84"/>
      <c r="O68" s="84"/>
      <c r="P68" s="84"/>
      <c r="Q68" s="84"/>
      <c r="R68" s="84"/>
      <c r="S68" s="84"/>
      <c r="T68" s="84"/>
      <c r="U68" s="84"/>
      <c r="V68" s="84"/>
      <c r="W68" s="84"/>
      <c r="X68" s="84"/>
      <c r="Y68" s="84"/>
      <c r="AH68" s="84"/>
      <c r="AI68" s="84"/>
      <c r="AJ68" s="84"/>
      <c r="AK68" s="84"/>
      <c r="AL68" s="84"/>
      <c r="AM68" s="84"/>
      <c r="AN68" s="84"/>
      <c r="AO68" s="84"/>
    </row>
    <row r="69" spans="1:41" x14ac:dyDescent="0.35">
      <c r="A69" s="84"/>
      <c r="B69" s="84"/>
      <c r="C69" s="84"/>
      <c r="D69" s="84"/>
      <c r="E69" s="84"/>
      <c r="F69" s="84"/>
      <c r="G69" s="84"/>
      <c r="H69" s="84"/>
      <c r="I69" s="84"/>
      <c r="J69" s="84"/>
      <c r="K69" s="84"/>
      <c r="L69" s="84"/>
      <c r="M69" s="84"/>
      <c r="N69" s="84"/>
      <c r="O69" s="84"/>
      <c r="P69" s="84"/>
      <c r="Q69" s="84"/>
      <c r="R69" s="84"/>
      <c r="S69" s="84"/>
      <c r="T69" s="84"/>
      <c r="U69" s="84"/>
      <c r="V69" s="84"/>
      <c r="W69" s="84"/>
      <c r="X69" s="84"/>
      <c r="Y69" s="84"/>
      <c r="AH69" s="84"/>
      <c r="AI69" s="84"/>
      <c r="AJ69" s="84"/>
      <c r="AK69" s="84"/>
      <c r="AL69" s="84"/>
      <c r="AM69" s="84"/>
      <c r="AN69" s="84"/>
      <c r="AO69" s="84"/>
    </row>
    <row r="70" spans="1:41" x14ac:dyDescent="0.35">
      <c r="A70" s="84"/>
      <c r="B70" s="84"/>
      <c r="C70" s="84"/>
      <c r="D70" s="84"/>
      <c r="E70" s="84"/>
      <c r="F70" s="84"/>
      <c r="G70" s="84"/>
      <c r="H70" s="84"/>
      <c r="I70" s="84"/>
      <c r="J70" s="84"/>
      <c r="K70" s="84"/>
      <c r="L70" s="84"/>
      <c r="M70" s="84"/>
      <c r="N70" s="84"/>
      <c r="O70" s="84"/>
      <c r="P70" s="84"/>
      <c r="Q70" s="84"/>
      <c r="R70" s="84"/>
      <c r="S70" s="84"/>
      <c r="T70" s="84"/>
      <c r="U70" s="84"/>
      <c r="V70" s="84"/>
      <c r="W70" s="84"/>
      <c r="X70" s="84"/>
      <c r="Y70" s="84"/>
      <c r="AH70" s="84"/>
      <c r="AI70" s="84"/>
      <c r="AJ70" s="84"/>
      <c r="AK70" s="84"/>
      <c r="AL70" s="84"/>
      <c r="AM70" s="84"/>
      <c r="AN70" s="84"/>
      <c r="AO70" s="84"/>
    </row>
    <row r="71" spans="1:41" x14ac:dyDescent="0.35">
      <c r="A71" s="84"/>
      <c r="B71" s="84"/>
      <c r="C71" s="84"/>
      <c r="D71" s="84"/>
      <c r="E71" s="84"/>
      <c r="F71" s="84"/>
      <c r="G71" s="84"/>
      <c r="H71" s="84"/>
      <c r="I71" s="84"/>
      <c r="J71" s="84"/>
      <c r="K71" s="84"/>
      <c r="L71" s="84"/>
      <c r="M71" s="84"/>
      <c r="N71" s="84"/>
      <c r="O71" s="84"/>
      <c r="P71" s="84"/>
      <c r="Q71" s="84"/>
      <c r="R71" s="84"/>
      <c r="S71" s="84"/>
      <c r="T71" s="84"/>
      <c r="U71" s="84"/>
      <c r="V71" s="84"/>
      <c r="W71" s="84"/>
      <c r="X71" s="84"/>
      <c r="Y71" s="84"/>
      <c r="AH71" s="84"/>
      <c r="AI71" s="84"/>
      <c r="AJ71" s="84"/>
      <c r="AK71" s="84"/>
      <c r="AL71" s="84"/>
      <c r="AM71" s="84"/>
      <c r="AN71" s="84"/>
      <c r="AO71" s="84"/>
    </row>
    <row r="72" spans="1:41" x14ac:dyDescent="0.35">
      <c r="A72" s="84"/>
      <c r="B72" s="84"/>
      <c r="C72" s="84"/>
      <c r="D72" s="84"/>
      <c r="E72" s="84"/>
      <c r="F72" s="84"/>
      <c r="G72" s="84"/>
      <c r="H72" s="84"/>
      <c r="I72" s="84"/>
      <c r="J72" s="84"/>
      <c r="K72" s="84"/>
      <c r="L72" s="84"/>
      <c r="M72" s="84"/>
      <c r="N72" s="84"/>
      <c r="O72" s="84"/>
      <c r="P72" s="84"/>
      <c r="Q72" s="84"/>
      <c r="R72" s="84"/>
      <c r="S72" s="84"/>
      <c r="T72" s="84"/>
      <c r="U72" s="84"/>
      <c r="V72" s="84"/>
      <c r="W72" s="84"/>
      <c r="X72" s="84"/>
      <c r="Y72" s="84"/>
      <c r="AH72" s="84"/>
      <c r="AI72" s="84"/>
      <c r="AJ72" s="84"/>
      <c r="AK72" s="84"/>
      <c r="AL72" s="84"/>
      <c r="AM72" s="84"/>
      <c r="AN72" s="84"/>
      <c r="AO72" s="84"/>
    </row>
    <row r="73" spans="1:41" x14ac:dyDescent="0.35">
      <c r="A73" s="84"/>
      <c r="B73" s="84"/>
      <c r="C73" s="84"/>
      <c r="D73" s="84"/>
      <c r="E73" s="84"/>
      <c r="F73" s="84"/>
      <c r="G73" s="84"/>
      <c r="H73" s="84"/>
      <c r="I73" s="84"/>
      <c r="J73" s="84"/>
      <c r="K73" s="84"/>
      <c r="L73" s="84"/>
      <c r="M73" s="84"/>
      <c r="N73" s="84"/>
      <c r="O73" s="84"/>
      <c r="P73" s="84"/>
      <c r="Q73" s="84"/>
      <c r="R73" s="84"/>
      <c r="S73" s="84"/>
      <c r="T73" s="84"/>
      <c r="U73" s="84"/>
      <c r="V73" s="84"/>
      <c r="W73" s="84"/>
      <c r="X73" s="84"/>
      <c r="Y73" s="84"/>
      <c r="AH73" s="84"/>
      <c r="AI73" s="84"/>
      <c r="AJ73" s="84"/>
      <c r="AK73" s="84"/>
      <c r="AL73" s="84"/>
      <c r="AM73" s="84"/>
      <c r="AN73" s="84"/>
      <c r="AO73" s="84"/>
    </row>
  </sheetData>
  <sheetProtection algorithmName="SHA-512" hashValue="k0qA59Ci0FjAKVcLU2jTNDbXQEWKTayOjEimhAjObzSuvkVTX3UmRxNUYH/YD3pgXY3l29tDPJsw/E1Iav5lVA==" saltValue="tgIGbrSBxYK1AED1y8pO+Q==" spinCount="100000" sheet="1" objects="1" scenarios="1"/>
  <protectedRanges>
    <protectedRange sqref="H14:H46 J14:J46 L14:L46 F14:F46 B14:D46" name="Bereik1"/>
  </protectedRanges>
  <mergeCells count="22">
    <mergeCell ref="W10:X12"/>
    <mergeCell ref="A6:S9"/>
    <mergeCell ref="Z12:AA12"/>
    <mergeCell ref="J10:K12"/>
    <mergeCell ref="H10:I12"/>
    <mergeCell ref="D10:E12"/>
    <mergeCell ref="AH14:AP35"/>
    <mergeCell ref="A5:S5"/>
    <mergeCell ref="V10:V12"/>
    <mergeCell ref="A1:B4"/>
    <mergeCell ref="U9:X9"/>
    <mergeCell ref="B11:C11"/>
    <mergeCell ref="A10:C10"/>
    <mergeCell ref="T6:T9"/>
    <mergeCell ref="AD12:AE12"/>
    <mergeCell ref="AF12:AG12"/>
    <mergeCell ref="AB12:AC12"/>
    <mergeCell ref="N10:O12"/>
    <mergeCell ref="P10:Q12"/>
    <mergeCell ref="L10:M12"/>
    <mergeCell ref="F10:G12"/>
    <mergeCell ref="R10:S12"/>
  </mergeCells>
  <pageMargins left="0.7" right="0.7" top="0.75" bottom="0.75" header="0.3" footer="0.3"/>
  <pageSetup paperSize="9" scale="49" orientation="portrait" verticalDpi="0" r:id="rId1"/>
  <ignoredErrors>
    <ignoredError sqref="D14:M46" unlockedFormula="1"/>
  </ignoredError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codes!$A$5:$A$8</xm:f>
          </x14:formula1>
          <xm:sqref>A6:S9</xm:sqref>
        </x14:dataValidation>
        <x14:dataValidation type="list" allowBlank="1" showInputMessage="1" showErrorMessage="1">
          <x14:formula1>
            <xm:f>'EC Rates Min-Max'!$A$8:$A$41</xm:f>
          </x14:formula1>
          <xm:sqref>A14:A46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8"/>
  <sheetViews>
    <sheetView workbookViewId="0">
      <selection activeCell="C12" sqref="C12"/>
    </sheetView>
  </sheetViews>
  <sheetFormatPr defaultRowHeight="14.5" x14ac:dyDescent="0.35"/>
  <sheetData>
    <row r="3" spans="1:1" x14ac:dyDescent="0.25">
      <c r="A3" t="s">
        <v>158</v>
      </c>
    </row>
    <row r="5" spans="1:1" x14ac:dyDescent="0.25">
      <c r="A5" t="s">
        <v>177</v>
      </c>
    </row>
    <row r="6" spans="1:1" s="3" customFormat="1" x14ac:dyDescent="0.25">
      <c r="A6" s="3" t="s">
        <v>172</v>
      </c>
    </row>
    <row r="7" spans="1:1" x14ac:dyDescent="0.25">
      <c r="A7" t="s">
        <v>173</v>
      </c>
    </row>
    <row r="8" spans="1:1" x14ac:dyDescent="0.25">
      <c r="A8" s="3" t="s">
        <v>178</v>
      </c>
    </row>
  </sheetData>
  <sheetProtection algorithmName="SHA-512" hashValue="qn5+4jK7EcdoJ8L0e9u1DavKmpQSAdGPqMqe5D2qgRIvvzaJjQZsqiIcw1clNwZNyBThf67+e9kCSvFk4LLZGA==" saltValue="SPQyymMPmq/kSn0uGBlU7Q==" spinCount="100000" sheet="1" objects="1" scenarios="1"/>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workbookViewId="0">
      <selection activeCell="A6" sqref="A6"/>
    </sheetView>
  </sheetViews>
  <sheetFormatPr defaultRowHeight="14.5" x14ac:dyDescent="0.35"/>
  <cols>
    <col min="1" max="1" width="21.54296875" customWidth="1"/>
    <col min="2" max="2" width="14.54296875" customWidth="1"/>
    <col min="3" max="3" width="11.54296875" bestFit="1" customWidth="1"/>
    <col min="4" max="4" width="17.453125" customWidth="1"/>
    <col min="5" max="5" width="15.54296875" customWidth="1"/>
  </cols>
  <sheetData>
    <row r="1" spans="1:4" s="1" customFormat="1" x14ac:dyDescent="0.25">
      <c r="A1" s="1" t="s">
        <v>44</v>
      </c>
      <c r="B1" s="1" t="s">
        <v>52</v>
      </c>
      <c r="C1" s="1" t="s">
        <v>1</v>
      </c>
      <c r="D1" s="1" t="s">
        <v>53</v>
      </c>
    </row>
    <row r="2" spans="1:4" s="2" customFormat="1" x14ac:dyDescent="0.25">
      <c r="A2" s="2" t="s">
        <v>50</v>
      </c>
      <c r="B2" s="2" t="s">
        <v>41</v>
      </c>
      <c r="C2" s="2" t="s">
        <v>41</v>
      </c>
      <c r="D2" s="2" t="s">
        <v>40</v>
      </c>
    </row>
    <row r="3" spans="1:4" s="2" customFormat="1" x14ac:dyDescent="0.25">
      <c r="A3" s="2" t="s">
        <v>54</v>
      </c>
      <c r="B3" s="2" t="s">
        <v>42</v>
      </c>
      <c r="C3" s="2" t="s">
        <v>42</v>
      </c>
      <c r="D3" s="2" t="s">
        <v>43</v>
      </c>
    </row>
    <row r="4" spans="1:4" x14ac:dyDescent="0.25">
      <c r="A4" t="s">
        <v>0</v>
      </c>
      <c r="D4" t="s">
        <v>2</v>
      </c>
    </row>
    <row r="5" spans="1:4" x14ac:dyDescent="0.25">
      <c r="A5" t="s">
        <v>45</v>
      </c>
      <c r="D5" t="s">
        <v>37</v>
      </c>
    </row>
    <row r="6" spans="1:4" x14ac:dyDescent="0.25">
      <c r="A6" t="s">
        <v>46</v>
      </c>
      <c r="D6" t="s">
        <v>39</v>
      </c>
    </row>
    <row r="7" spans="1:4" x14ac:dyDescent="0.25">
      <c r="A7" t="s">
        <v>47</v>
      </c>
      <c r="D7" t="s">
        <v>38</v>
      </c>
    </row>
    <row r="8" spans="1:4" x14ac:dyDescent="0.25">
      <c r="A8" t="s">
        <v>48</v>
      </c>
    </row>
    <row r="9" spans="1:4" x14ac:dyDescent="0.25">
      <c r="A9" t="s">
        <v>51</v>
      </c>
    </row>
    <row r="10" spans="1:4" x14ac:dyDescent="0.25">
      <c r="A10" t="s">
        <v>49</v>
      </c>
    </row>
    <row r="11" spans="1:4" x14ac:dyDescent="0.25">
      <c r="A11" t="s">
        <v>57</v>
      </c>
    </row>
    <row r="12" spans="1:4" x14ac:dyDescent="0.25">
      <c r="A12" t="s">
        <v>55</v>
      </c>
    </row>
    <row r="13" spans="1:4" x14ac:dyDescent="0.25">
      <c r="A13" t="s">
        <v>56</v>
      </c>
    </row>
  </sheetData>
  <sheetProtection algorithmName="SHA-512" hashValue="OqqfAxEspqzToLYWdcIwLM3QaipsVoSC3dYuC0ccjoEOHo3CP7tS7XruRi7M08s/PdTPJKW6WD2MY2cjdhLnOQ==" saltValue="0vpousthuhqXCETvMN5lSw==" spinCount="100000" sheet="1" objects="1" scenarios="1"/>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workbookViewId="0">
      <selection activeCell="C15" sqref="C15"/>
    </sheetView>
  </sheetViews>
  <sheetFormatPr defaultRowHeight="14.5" x14ac:dyDescent="0.35"/>
  <cols>
    <col min="2" max="2" width="37.54296875" customWidth="1"/>
    <col min="3" max="3" width="61.26953125" customWidth="1"/>
    <col min="4" max="4" width="56.26953125" customWidth="1"/>
  </cols>
  <sheetData>
    <row r="1" spans="1:4" ht="15" x14ac:dyDescent="0.25">
      <c r="A1" s="6" t="s">
        <v>3</v>
      </c>
      <c r="B1" s="4" t="s">
        <v>74</v>
      </c>
      <c r="C1" t="str">
        <f>CONCATENATE(A1, " - ", B1)</f>
        <v>AT - Austria</v>
      </c>
      <c r="D1" t="s">
        <v>104</v>
      </c>
    </row>
    <row r="2" spans="1:4" ht="15" x14ac:dyDescent="0.25">
      <c r="A2" s="6" t="s">
        <v>4</v>
      </c>
      <c r="B2" s="4" t="s">
        <v>75</v>
      </c>
      <c r="C2" s="3" t="str">
        <f t="shared" ref="C2:C34" si="0">CONCATENATE(A2, " - ", B2)</f>
        <v>BE - Belgium</v>
      </c>
      <c r="D2" t="s">
        <v>105</v>
      </c>
    </row>
    <row r="3" spans="1:4" ht="15" x14ac:dyDescent="0.25">
      <c r="A3" s="6" t="s">
        <v>5</v>
      </c>
      <c r="B3" s="4" t="s">
        <v>76</v>
      </c>
      <c r="C3" s="3" t="str">
        <f t="shared" si="0"/>
        <v>BG - Bulgaria</v>
      </c>
      <c r="D3" t="s">
        <v>106</v>
      </c>
    </row>
    <row r="4" spans="1:4" ht="15" x14ac:dyDescent="0.25">
      <c r="A4" s="8" t="s">
        <v>32</v>
      </c>
      <c r="B4" s="4" t="s">
        <v>71</v>
      </c>
      <c r="C4" s="3" t="str">
        <f t="shared" si="0"/>
        <v>CH - Switzerland</v>
      </c>
      <c r="D4" t="s">
        <v>107</v>
      </c>
    </row>
    <row r="5" spans="1:4" ht="15" x14ac:dyDescent="0.25">
      <c r="A5" s="6" t="s">
        <v>6</v>
      </c>
      <c r="B5" s="4" t="s">
        <v>77</v>
      </c>
      <c r="C5" s="3" t="str">
        <f t="shared" si="0"/>
        <v>CY - Cyprus</v>
      </c>
      <c r="D5" t="s">
        <v>108</v>
      </c>
    </row>
    <row r="6" spans="1:4" ht="15" x14ac:dyDescent="0.25">
      <c r="A6" s="6" t="s">
        <v>7</v>
      </c>
      <c r="B6" s="4" t="s">
        <v>78</v>
      </c>
      <c r="C6" s="3" t="str">
        <f t="shared" si="0"/>
        <v>CZ - Czech Republic</v>
      </c>
      <c r="D6" t="s">
        <v>109</v>
      </c>
    </row>
    <row r="7" spans="1:4" ht="15" x14ac:dyDescent="0.25">
      <c r="A7" s="6" t="s">
        <v>8</v>
      </c>
      <c r="B7" s="4" t="s">
        <v>79</v>
      </c>
      <c r="C7" s="3" t="str">
        <f t="shared" si="0"/>
        <v>DE - Germany</v>
      </c>
      <c r="D7" t="s">
        <v>110</v>
      </c>
    </row>
    <row r="8" spans="1:4" ht="15" x14ac:dyDescent="0.25">
      <c r="A8" s="6" t="s">
        <v>9</v>
      </c>
      <c r="B8" s="4" t="s">
        <v>80</v>
      </c>
      <c r="C8" s="3" t="str">
        <f t="shared" si="0"/>
        <v>DK - Denmark</v>
      </c>
      <c r="D8" t="s">
        <v>111</v>
      </c>
    </row>
    <row r="9" spans="1:4" ht="15" x14ac:dyDescent="0.25">
      <c r="A9" s="6" t="s">
        <v>10</v>
      </c>
      <c r="B9" s="4" t="s">
        <v>81</v>
      </c>
      <c r="C9" s="3" t="str">
        <f t="shared" si="0"/>
        <v>EE - Estonia</v>
      </c>
      <c r="D9" t="s">
        <v>112</v>
      </c>
    </row>
    <row r="10" spans="1:4" ht="15" x14ac:dyDescent="0.25">
      <c r="A10" s="6" t="s">
        <v>14</v>
      </c>
      <c r="B10" s="4" t="s">
        <v>85</v>
      </c>
      <c r="C10" s="3" t="str">
        <f t="shared" si="0"/>
        <v>EL - Greece</v>
      </c>
      <c r="D10" t="s">
        <v>113</v>
      </c>
    </row>
    <row r="11" spans="1:4" ht="15" x14ac:dyDescent="0.25">
      <c r="A11" s="6" t="s">
        <v>11</v>
      </c>
      <c r="B11" s="4" t="s">
        <v>82</v>
      </c>
      <c r="C11" s="3" t="str">
        <f t="shared" si="0"/>
        <v>ES - Spain</v>
      </c>
      <c r="D11" t="s">
        <v>114</v>
      </c>
    </row>
    <row r="12" spans="1:4" ht="15" x14ac:dyDescent="0.25">
      <c r="A12" s="6" t="s">
        <v>12</v>
      </c>
      <c r="B12" s="4" t="s">
        <v>83</v>
      </c>
      <c r="C12" s="3" t="str">
        <f t="shared" si="0"/>
        <v>FI - Finland</v>
      </c>
      <c r="D12" t="s">
        <v>115</v>
      </c>
    </row>
    <row r="13" spans="1:4" ht="15" x14ac:dyDescent="0.25">
      <c r="A13" s="6" t="s">
        <v>13</v>
      </c>
      <c r="B13" s="4" t="s">
        <v>84</v>
      </c>
      <c r="C13" s="3" t="str">
        <f t="shared" si="0"/>
        <v>FR - France</v>
      </c>
      <c r="D13" t="s">
        <v>116</v>
      </c>
    </row>
    <row r="14" spans="1:4" ht="15" x14ac:dyDescent="0.25">
      <c r="A14" s="7" t="s">
        <v>30</v>
      </c>
      <c r="B14" s="5" t="s">
        <v>86</v>
      </c>
      <c r="C14" s="3" t="str">
        <f t="shared" si="0"/>
        <v>HR - Croatia</v>
      </c>
      <c r="D14" t="s">
        <v>117</v>
      </c>
    </row>
    <row r="15" spans="1:4" ht="15" x14ac:dyDescent="0.25">
      <c r="A15" s="6" t="s">
        <v>15</v>
      </c>
      <c r="B15" s="4" t="s">
        <v>87</v>
      </c>
      <c r="C15" s="3" t="str">
        <f t="shared" si="0"/>
        <v>HU - Hungary</v>
      </c>
      <c r="D15" t="s">
        <v>118</v>
      </c>
    </row>
    <row r="16" spans="1:4" ht="15" x14ac:dyDescent="0.25">
      <c r="A16" s="6" t="s">
        <v>16</v>
      </c>
      <c r="B16" s="4" t="s">
        <v>88</v>
      </c>
      <c r="C16" s="3" t="str">
        <f t="shared" si="0"/>
        <v>IE - Ireland</v>
      </c>
      <c r="D16" t="s">
        <v>119</v>
      </c>
    </row>
    <row r="17" spans="1:4" ht="15" x14ac:dyDescent="0.25">
      <c r="A17" s="8" t="s">
        <v>33</v>
      </c>
      <c r="B17" s="4" t="s">
        <v>69</v>
      </c>
      <c r="C17" s="3" t="str">
        <f t="shared" si="0"/>
        <v>IS - Iceland</v>
      </c>
      <c r="D17" t="s">
        <v>120</v>
      </c>
    </row>
    <row r="18" spans="1:4" ht="15" x14ac:dyDescent="0.25">
      <c r="A18" s="6" t="s">
        <v>17</v>
      </c>
      <c r="B18" s="4" t="s">
        <v>89</v>
      </c>
      <c r="C18" s="3" t="str">
        <f t="shared" si="0"/>
        <v>IT - Italy</v>
      </c>
      <c r="D18" t="s">
        <v>121</v>
      </c>
    </row>
    <row r="19" spans="1:4" ht="15" x14ac:dyDescent="0.25">
      <c r="A19" s="8" t="s">
        <v>34</v>
      </c>
      <c r="B19" s="4" t="s">
        <v>35</v>
      </c>
      <c r="C19" s="3" t="str">
        <f t="shared" si="0"/>
        <v>LI - Liechtenstein</v>
      </c>
      <c r="D19" t="s">
        <v>122</v>
      </c>
    </row>
    <row r="20" spans="1:4" ht="15" x14ac:dyDescent="0.25">
      <c r="A20" s="6" t="s">
        <v>18</v>
      </c>
      <c r="B20" s="4" t="s">
        <v>90</v>
      </c>
      <c r="C20" s="3" t="str">
        <f t="shared" si="0"/>
        <v>LT - Lithuania</v>
      </c>
      <c r="D20" t="s">
        <v>123</v>
      </c>
    </row>
    <row r="21" spans="1:4" ht="15" x14ac:dyDescent="0.25">
      <c r="A21" s="6" t="s">
        <v>19</v>
      </c>
      <c r="B21" s="4" t="s">
        <v>91</v>
      </c>
      <c r="C21" s="3" t="str">
        <f t="shared" si="0"/>
        <v>LU - Luxembourg</v>
      </c>
      <c r="D21" t="s">
        <v>124</v>
      </c>
    </row>
    <row r="22" spans="1:4" ht="15" x14ac:dyDescent="0.25">
      <c r="A22" s="6" t="s">
        <v>20</v>
      </c>
      <c r="B22" s="4" t="s">
        <v>92</v>
      </c>
      <c r="C22" s="3" t="str">
        <f t="shared" si="0"/>
        <v>LV - Latvia</v>
      </c>
      <c r="D22" t="s">
        <v>125</v>
      </c>
    </row>
    <row r="23" spans="1:4" ht="15" x14ac:dyDescent="0.25">
      <c r="A23" s="6" t="s">
        <v>94</v>
      </c>
      <c r="B23" s="4" t="s">
        <v>95</v>
      </c>
      <c r="C23" s="3" t="str">
        <f t="shared" si="0"/>
        <v>MK - Former Yugoslav Republic of Macedonia</v>
      </c>
      <c r="D23" t="s">
        <v>126</v>
      </c>
    </row>
    <row r="24" spans="1:4" ht="15" x14ac:dyDescent="0.25">
      <c r="A24" s="6" t="s">
        <v>21</v>
      </c>
      <c r="B24" s="4" t="s">
        <v>93</v>
      </c>
      <c r="C24" s="3" t="str">
        <f t="shared" si="0"/>
        <v>MT - Malta</v>
      </c>
      <c r="D24" t="s">
        <v>127</v>
      </c>
    </row>
    <row r="25" spans="1:4" ht="15" x14ac:dyDescent="0.25">
      <c r="A25" s="6" t="s">
        <v>22</v>
      </c>
      <c r="B25" s="4" t="s">
        <v>96</v>
      </c>
      <c r="C25" s="3" t="str">
        <f t="shared" si="0"/>
        <v>NL - Netherlands</v>
      </c>
      <c r="D25" t="s">
        <v>128</v>
      </c>
    </row>
    <row r="26" spans="1:4" x14ac:dyDescent="0.35">
      <c r="A26" s="8" t="s">
        <v>36</v>
      </c>
      <c r="B26" s="4" t="s">
        <v>70</v>
      </c>
      <c r="C26" s="3" t="str">
        <f t="shared" si="0"/>
        <v>NO - Norway</v>
      </c>
      <c r="D26" t="s">
        <v>129</v>
      </c>
    </row>
    <row r="27" spans="1:4" x14ac:dyDescent="0.35">
      <c r="A27" s="6" t="s">
        <v>23</v>
      </c>
      <c r="B27" s="4" t="s">
        <v>97</v>
      </c>
      <c r="C27" s="3" t="str">
        <f t="shared" si="0"/>
        <v>PL - Poland</v>
      </c>
      <c r="D27" t="s">
        <v>130</v>
      </c>
    </row>
    <row r="28" spans="1:4" x14ac:dyDescent="0.35">
      <c r="A28" s="6" t="s">
        <v>24</v>
      </c>
      <c r="B28" s="4" t="s">
        <v>98</v>
      </c>
      <c r="C28" s="3" t="str">
        <f t="shared" si="0"/>
        <v>PT - Portugal</v>
      </c>
      <c r="D28" t="s">
        <v>131</v>
      </c>
    </row>
    <row r="29" spans="1:4" x14ac:dyDescent="0.35">
      <c r="A29" s="6" t="s">
        <v>25</v>
      </c>
      <c r="B29" s="4" t="s">
        <v>99</v>
      </c>
      <c r="C29" s="3" t="str">
        <f t="shared" si="0"/>
        <v>RO - Romania</v>
      </c>
      <c r="D29" t="s">
        <v>132</v>
      </c>
    </row>
    <row r="30" spans="1:4" x14ac:dyDescent="0.35">
      <c r="A30" s="6" t="s">
        <v>26</v>
      </c>
      <c r="B30" s="4" t="s">
        <v>100</v>
      </c>
      <c r="C30" s="3" t="str">
        <f t="shared" si="0"/>
        <v>SE - Sweden</v>
      </c>
      <c r="D30" t="s">
        <v>133</v>
      </c>
    </row>
    <row r="31" spans="1:4" x14ac:dyDescent="0.35">
      <c r="A31" s="6" t="s">
        <v>27</v>
      </c>
      <c r="B31" s="4" t="s">
        <v>101</v>
      </c>
      <c r="C31" s="3" t="str">
        <f t="shared" si="0"/>
        <v>SI - Slovenia</v>
      </c>
      <c r="D31" t="s">
        <v>134</v>
      </c>
    </row>
    <row r="32" spans="1:4" x14ac:dyDescent="0.35">
      <c r="A32" s="6" t="s">
        <v>28</v>
      </c>
      <c r="B32" s="4" t="s">
        <v>102</v>
      </c>
      <c r="C32" s="3" t="str">
        <f t="shared" si="0"/>
        <v>SK - Slovakia</v>
      </c>
      <c r="D32" t="s">
        <v>135</v>
      </c>
    </row>
    <row r="33" spans="1:4" x14ac:dyDescent="0.35">
      <c r="A33" s="8" t="s">
        <v>31</v>
      </c>
      <c r="B33" s="4" t="s">
        <v>72</v>
      </c>
      <c r="C33" s="3" t="str">
        <f t="shared" si="0"/>
        <v>TR - Turkey</v>
      </c>
      <c r="D33" t="s">
        <v>136</v>
      </c>
    </row>
    <row r="34" spans="1:4" x14ac:dyDescent="0.35">
      <c r="A34" s="6" t="s">
        <v>29</v>
      </c>
      <c r="B34" s="4" t="s">
        <v>103</v>
      </c>
      <c r="C34" s="3" t="str">
        <f t="shared" si="0"/>
        <v>UK - United Kingdom</v>
      </c>
      <c r="D34" t="s">
        <v>137</v>
      </c>
    </row>
  </sheetData>
  <sheetProtection algorithmName="SHA-512" hashValue="kHU1nMQoQyZe9mBlkZRs4tr1uUqN5nziWIKaMmC5Zlr7mnfDlNT/SBiEQNyC4PChPbiJwXVCl8sJYnotWfHpXg==" saltValue="sqQ4ailEYXuSDmmfg4CMnA==" spinCount="100000" sheet="1" objects="1" scenarios="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6</vt:i4>
      </vt:variant>
      <vt:variant>
        <vt:lpstr>Benoemde bereiken</vt:lpstr>
      </vt:variant>
      <vt:variant>
        <vt:i4>3</vt:i4>
      </vt:variant>
    </vt:vector>
  </HeadingPairs>
  <TitlesOfParts>
    <vt:vector size="9" baseType="lpstr">
      <vt:lpstr>KA1 - Individ Support Nat Rates</vt:lpstr>
      <vt:lpstr>EC Rates Min-Max</vt:lpstr>
      <vt:lpstr>Calculator Call 2016</vt:lpstr>
      <vt:lpstr>codes</vt:lpstr>
      <vt:lpstr>TECHNICAL_LISTS</vt:lpstr>
      <vt:lpstr>Reference</vt:lpstr>
      <vt:lpstr>'EC Rates Min-Max'!Afdrukbereik</vt:lpstr>
      <vt:lpstr>'KA1 - Individ Support Nat Rates'!Afdrukbereik</vt:lpstr>
      <vt:lpstr>countries</vt:lpstr>
    </vt:vector>
  </TitlesOfParts>
  <Company>European Commission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SOARES Antonio (EAC-EXT)</dc:creator>
  <cp:lastModifiedBy>Freund, Ruud</cp:lastModifiedBy>
  <cp:lastPrinted>2013-10-24T14:31:07Z</cp:lastPrinted>
  <dcterms:created xsi:type="dcterms:W3CDTF">2012-07-17T09:02:38Z</dcterms:created>
  <dcterms:modified xsi:type="dcterms:W3CDTF">2016-06-21T07:55:18Z</dcterms:modified>
</cp:coreProperties>
</file>